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hamza\Documents\MEM\THESIS\2. Outputs\"/>
    </mc:Choice>
  </mc:AlternateContent>
  <xr:revisionPtr revIDLastSave="0" documentId="13_ncr:1_{0C3B08B5-4C8F-4600-8D04-1E0B33D27491}" xr6:coauthVersionLast="47" xr6:coauthVersionMax="47" xr10:uidLastSave="{00000000-0000-0000-0000-000000000000}"/>
  <bookViews>
    <workbookView xWindow="-110" yWindow="-110" windowWidth="19420" windowHeight="10300" tabRatio="555" activeTab="3" xr2:uid="{00000000-000D-0000-FFFF-FFFF00000000}"/>
  </bookViews>
  <sheets>
    <sheet name="Selection Criteria 1" sheetId="2" r:id="rId1"/>
    <sheet name="Selection" sheetId="1" r:id="rId2"/>
    <sheet name="Selection Criteria 2" sheetId="3" r:id="rId3"/>
    <sheet name="Selection Criteria 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  <c r="J31" i="1"/>
  <c r="H31" i="1"/>
  <c r="N31" i="1" s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2" i="1"/>
  <c r="H33" i="1"/>
  <c r="H34" i="1"/>
  <c r="H2" i="1"/>
  <c r="L3" i="1"/>
  <c r="L4" i="1"/>
  <c r="L5" i="1"/>
  <c r="L6" i="1"/>
  <c r="L7" i="1"/>
  <c r="G3" i="4" s="1"/>
  <c r="A3" i="4" s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2" i="1"/>
  <c r="L33" i="1"/>
  <c r="L34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2" i="1"/>
  <c r="J33" i="1"/>
  <c r="J34" i="1"/>
  <c r="J2" i="1"/>
  <c r="E5" i="3"/>
  <c r="A2" i="3" s="1"/>
  <c r="A4" i="3"/>
  <c r="N2" i="1" l="1"/>
  <c r="N20" i="1"/>
  <c r="N27" i="1"/>
  <c r="N3" i="1"/>
  <c r="N21" i="1"/>
  <c r="N22" i="1"/>
  <c r="N23" i="1"/>
  <c r="N24" i="1"/>
  <c r="N25" i="1"/>
  <c r="N26" i="1"/>
  <c r="N28" i="1"/>
  <c r="N29" i="1"/>
  <c r="N30" i="1"/>
  <c r="N32" i="1"/>
  <c r="N33" i="1"/>
  <c r="N34" i="1"/>
  <c r="N17" i="1"/>
  <c r="N18" i="1"/>
  <c r="N19" i="1"/>
  <c r="N14" i="1"/>
  <c r="N15" i="1"/>
  <c r="N16" i="1"/>
  <c r="N9" i="1"/>
  <c r="N10" i="1"/>
  <c r="N11" i="1"/>
  <c r="N12" i="1"/>
  <c r="N13" i="1"/>
  <c r="N4" i="1"/>
  <c r="N5" i="1"/>
  <c r="N6" i="1"/>
  <c r="N7" i="1"/>
  <c r="N8" i="1"/>
  <c r="A8" i="2"/>
  <c r="A7" i="2"/>
  <c r="G5" i="4" l="1"/>
  <c r="A5" i="4" s="1"/>
  <c r="E8" i="3"/>
  <c r="E11" i="2"/>
  <c r="A2" i="2" s="1"/>
</calcChain>
</file>

<file path=xl/sharedStrings.xml><?xml version="1.0" encoding="utf-8"?>
<sst xmlns="http://schemas.openxmlformats.org/spreadsheetml/2006/main" count="245" uniqueCount="186">
  <si>
    <t>Private Equity Fund</t>
  </si>
  <si>
    <t>Portfolio Company</t>
  </si>
  <si>
    <t>CCIAA Number</t>
  </si>
  <si>
    <t>Province</t>
  </si>
  <si>
    <t>Last B/S</t>
  </si>
  <si>
    <t>Revenue (k€) 2022</t>
  </si>
  <si>
    <t>Revenue (k€) 2021</t>
  </si>
  <si>
    <t>Revenue (k€) 2020</t>
  </si>
  <si>
    <t>Revenue (k€) 2019</t>
  </si>
  <si>
    <t>NetDebt/EBITDA
2022</t>
  </si>
  <si>
    <t>NetDebt/EBITDA
2021</t>
  </si>
  <si>
    <t>NetDebt/EBITDA
2020</t>
  </si>
  <si>
    <t>NetDebt/EBITDA
2019</t>
  </si>
  <si>
    <t>EBITDA
(k€)
2022</t>
  </si>
  <si>
    <t>EBITDA
(k€)
2021</t>
  </si>
  <si>
    <t>EBITDA
(k€)
2020</t>
  </si>
  <si>
    <t>EBITDA
(k€)
2019</t>
  </si>
  <si>
    <t>Net Debt
(k€)
2022</t>
  </si>
  <si>
    <t>Net Debt
(k€)
2021</t>
  </si>
  <si>
    <t>Net Debt
(k€)
2020</t>
  </si>
  <si>
    <t>Net Debt
(k€)
2019</t>
  </si>
  <si>
    <t>Debt/Equity ratio
%
2022</t>
  </si>
  <si>
    <t>Debt/Equity ratio
%
2021</t>
  </si>
  <si>
    <t>Debt/Equity ratio
%
2020</t>
  </si>
  <si>
    <t>Debt/Equity ratio
%
2019</t>
  </si>
  <si>
    <t>Interest Coverage Ratio
2022</t>
  </si>
  <si>
    <t>Interest Coverage Ratio
2021</t>
  </si>
  <si>
    <t>Interest Coverage Ratio
2020</t>
  </si>
  <si>
    <t>Interest Coverage Ratio
2019</t>
  </si>
  <si>
    <t>Stockholders Equity
(k€)
2022</t>
  </si>
  <si>
    <t>Stockholders Equity
(k€)
2021</t>
  </si>
  <si>
    <t>Stockholders Equity
(k€)
2020</t>
  </si>
  <si>
    <t>Stockholders Equity
(k€)
2019</t>
  </si>
  <si>
    <t>Net Profit
(k€)
2022</t>
  </si>
  <si>
    <t>Net Profit
(k€)
2021</t>
  </si>
  <si>
    <t>Net Profit
(k€)
2020</t>
  </si>
  <si>
    <t>Net Profit
(k€)
2019</t>
  </si>
  <si>
    <t>Global Reference Shareholder</t>
  </si>
  <si>
    <t>Direct Share %</t>
  </si>
  <si>
    <t>Total Share %</t>
  </si>
  <si>
    <t xml:space="preserve">21 INVEST </t>
  </si>
  <si>
    <t xml:space="preserve">CASA VINICOLA ZONIN S.P.A. </t>
  </si>
  <si>
    <t>VI0075125</t>
  </si>
  <si>
    <t>Vicenza</t>
  </si>
  <si>
    <t xml:space="preserve">ALPHA PRIVATE EQUITY </t>
  </si>
  <si>
    <t>CAFFITALY SYSTEM S.P.A.</t>
  </si>
  <si>
    <t>BO0511380</t>
  </si>
  <si>
    <t>Bologna</t>
  </si>
  <si>
    <t>STICHTING ADMINISTRATIEKANTOOR FRÈRE-BOURGEOIS</t>
  </si>
  <si>
    <t>-</t>
  </si>
  <si>
    <t xml:space="preserve">ARDIAN </t>
  </si>
  <si>
    <t>ALGO S.P.A.</t>
  </si>
  <si>
    <t>CO0326281</t>
  </si>
  <si>
    <t>Como</t>
  </si>
  <si>
    <t>AXA EXPANSION FUND III F.P.C.I.</t>
  </si>
  <si>
    <t>CELLI S.P.A.</t>
  </si>
  <si>
    <t>RN0323876</t>
  </si>
  <si>
    <t>Rimini</t>
  </si>
  <si>
    <t>ARDIAN LBO FUND VI B S L P</t>
  </si>
  <si>
    <t>JAKALA S.P.A. SOCIETA' BENEFIT</t>
  </si>
  <si>
    <t>MI2028139</t>
  </si>
  <si>
    <t>Milano</t>
  </si>
  <si>
    <t>DIRIGEANTS ET SALARIES</t>
  </si>
  <si>
    <t>NEOPHARMED GENTILI S.P.A.</t>
  </si>
  <si>
    <t>MI1905235</t>
  </si>
  <si>
    <t>NEONCO S.P.A.</t>
  </si>
  <si>
    <t>ARMONIA SGR</t>
  </si>
  <si>
    <t>ALBERTO ASPESI &amp; C. S.P.A.</t>
  </si>
  <si>
    <t>MI1874261</t>
  </si>
  <si>
    <t>ARMONIA HOLDING S.R.L.</t>
  </si>
  <si>
    <t>AZIMUT LIBERA IMPRESA SGR</t>
  </si>
  <si>
    <t>NUTKAO HOLDING S.R.L.</t>
  </si>
  <si>
    <t>CN0320411</t>
  </si>
  <si>
    <t>Cuneo</t>
  </si>
  <si>
    <t>AMBROSIA INVESTMENTS S.P.A.</t>
  </si>
  <si>
    <t xml:space="preserve">BC PARTNERS </t>
  </si>
  <si>
    <t>CIGIERRE - COMPAGNIA GENERALE RISTORAZIONE S.P.A.</t>
  </si>
  <si>
    <t>UD0202967</t>
  </si>
  <si>
    <t>Udine</t>
  </si>
  <si>
    <t>CLINT II S.À R.L.</t>
  </si>
  <si>
    <t>DP GROUP S.P.A.</t>
  </si>
  <si>
    <t>MI1925047</t>
  </si>
  <si>
    <t>DINHO I ACQUISITION SÀRL</t>
  </si>
  <si>
    <t>FORNO D'ASOLO S.P.A.</t>
  </si>
  <si>
    <t>TV0172435</t>
  </si>
  <si>
    <t>Treviso</t>
  </si>
  <si>
    <t>BCEC X AGGREGATOR LP</t>
  </si>
  <si>
    <t>CHEQUERS CAPITAL</t>
  </si>
  <si>
    <t>PHOENIX INTERNATIONAL S.P.A.</t>
  </si>
  <si>
    <t>BG0405858</t>
  </si>
  <si>
    <t>Bergamo</t>
  </si>
  <si>
    <t>MR PROVERA GIUSEPPE TRONCHETTI</t>
  </si>
  <si>
    <t>SELINI S.R.L.</t>
  </si>
  <si>
    <t>PN0095738</t>
  </si>
  <si>
    <t>Pordenone</t>
  </si>
  <si>
    <t xml:space="preserve">CVC CAPITAL PARTNERS </t>
  </si>
  <si>
    <t>RGI SPA</t>
  </si>
  <si>
    <t>MI1631931</t>
  </si>
  <si>
    <t>CVC CAPITAL PARTNERS VIII LIMITED</t>
  </si>
  <si>
    <t xml:space="preserve">EQT </t>
  </si>
  <si>
    <t>LIMACORPORATE S.P.A.</t>
  </si>
  <si>
    <t>UD0173824</t>
  </si>
  <si>
    <t>EQT FUND VII</t>
  </si>
  <si>
    <t>TFM AUTOMOTIVE &amp; INDUSTRY S.P.A.</t>
  </si>
  <si>
    <t>PD0340401</t>
  </si>
  <si>
    <t>Padova</t>
  </si>
  <si>
    <t>MR EUGENIO DE BLASIO</t>
  </si>
  <si>
    <t>H.I.G. EUROPE  DGS</t>
  </si>
  <si>
    <t>CADICAGROUP S.R.L.</t>
  </si>
  <si>
    <t>MO0393882</t>
  </si>
  <si>
    <t>Modena</t>
  </si>
  <si>
    <t>H.I.G. EUROPE - LPAG, LTD</t>
  </si>
  <si>
    <t>INVESTINDUSTRIAL</t>
  </si>
  <si>
    <t>EATALY S.P.A.</t>
  </si>
  <si>
    <t>TO1052819</t>
  </si>
  <si>
    <t>Torino</t>
  </si>
  <si>
    <t>FOOD EXPERIENCE HOLDINGS S.À R.L.</t>
  </si>
  <si>
    <t>FARMACEUTICI PROCEMSA S.P.A. SB</t>
  </si>
  <si>
    <t>TO0890209</t>
  </si>
  <si>
    <t>INVESTINDUSTRIAL VI L.P.</t>
  </si>
  <si>
    <t>ITALCANDITI S.P.A.</t>
  </si>
  <si>
    <t>BG0213421</t>
  </si>
  <si>
    <t>GLOBAL FOOD INVESTMENTS S.A'R.L</t>
  </si>
  <si>
    <t>VAIMO S.P.A. SOCIETA' BENEFIT</t>
  </si>
  <si>
    <t>MO0362470</t>
  </si>
  <si>
    <t>ITALIAN RESTAURANT HOLDING S.À R.L.</t>
  </si>
  <si>
    <t xml:space="preserve">L CATTERTON </t>
  </si>
  <si>
    <t>CAREDENT ITALIA S.P.A.</t>
  </si>
  <si>
    <t>TO1252252</t>
  </si>
  <si>
    <t>AKSIA GROUP SGR S.P.A.</t>
  </si>
  <si>
    <t>PIBIPLAST S.P.A.</t>
  </si>
  <si>
    <t>RE0315395</t>
  </si>
  <si>
    <t>Reggio nell'Emilia</t>
  </si>
  <si>
    <t>L CATTERTON EUROPE IV, SLP</t>
  </si>
  <si>
    <t xml:space="preserve">MINDFUL CAPITAL PARTNERS </t>
  </si>
  <si>
    <t>CROCI S.P.A.</t>
  </si>
  <si>
    <t>VA0215718</t>
  </si>
  <si>
    <t>Varese</t>
  </si>
  <si>
    <t>MINDFUL CAPITAL PARTNERS S.A.</t>
  </si>
  <si>
    <t>NB RENAISSANCE PARTNERS</t>
  </si>
  <si>
    <t>BENDING SPOONS S.P.A.</t>
  </si>
  <si>
    <t>MI2056926</t>
  </si>
  <si>
    <t>COMELZ S.P.A.</t>
  </si>
  <si>
    <t>PV0137836</t>
  </si>
  <si>
    <t>Pavia</t>
  </si>
  <si>
    <t>NB RENAISSANCE PARTNERS III SCSP</t>
  </si>
  <si>
    <t>HYDRO HOLDING S.P.A.</t>
  </si>
  <si>
    <t>BO0479046</t>
  </si>
  <si>
    <t>PALLADIO HOLDING</t>
  </si>
  <si>
    <t>RCF GROUP S.P.A.</t>
  </si>
  <si>
    <t>RE0264326</t>
  </si>
  <si>
    <t>UNI GASKET S.R.L.</t>
  </si>
  <si>
    <t>BG0238520</t>
  </si>
  <si>
    <t>MR JACOPO MENEGUZZO</t>
  </si>
  <si>
    <t>RIVERSIDE</t>
  </si>
  <si>
    <t>LA GALVANINA S.P.A.</t>
  </si>
  <si>
    <t>RN0032833</t>
  </si>
  <si>
    <t>REF V SPARKLING TOPCO S.À R.L.</t>
  </si>
  <si>
    <t>TIKEHAU CAPITAL</t>
  </si>
  <si>
    <t>HOWDEN ASSITECA S.P.A.</t>
  </si>
  <si>
    <t>MI1313138</t>
  </si>
  <si>
    <t>HOWDEN GROUP HOLDINGS LIMITED</t>
  </si>
  <si>
    <t xml:space="preserve">WISE EQUITY SGR </t>
  </si>
  <si>
    <t>VERTITEX S.P.A.</t>
  </si>
  <si>
    <t>CO0332936</t>
  </si>
  <si>
    <t>WAYCAP S.P.A.</t>
  </si>
  <si>
    <t>VE0416588</t>
  </si>
  <si>
    <t>Venezia</t>
  </si>
  <si>
    <t xml:space="preserve">WISE EQUITY SGR S.P.A. </t>
  </si>
  <si>
    <t>Companies in Financial Distress</t>
  </si>
  <si>
    <t>Interest Coverage Ratio= EBIT/Interest Paid</t>
  </si>
  <si>
    <t>The first set of companies identified must satisfy two criteria: A Trunover in the last two years of at least 30 M€ and a NetDebt/EBITDA ratio higher than 6 in at least one of the last three years.</t>
  </si>
  <si>
    <t>Futhermore, companies with negative or missing values of EBITDA are included (ALBERTO ASPESI &amp; C. S.P.A.; FARMACEUTICI PROCEMSA S.P.A. SB) or with limit values (PHOENIX INTERNATIONAL S.P.A.)</t>
  </si>
  <si>
    <t>D/E Ratio Minimum</t>
  </si>
  <si>
    <t>Debt Percentage in Capital Structure</t>
  </si>
  <si>
    <t>Over-Leveraged Companies</t>
  </si>
  <si>
    <t>Fund Ownership Percentage</t>
  </si>
  <si>
    <t>Control Ownership</t>
  </si>
  <si>
    <t>GREEN ARROW CAPITAL SGR</t>
  </si>
  <si>
    <t>Selection</t>
  </si>
  <si>
    <t>The last step is to identify investments where the private equity fund has a control ownership:</t>
  </si>
  <si>
    <t>Financial Distress</t>
  </si>
  <si>
    <t>Employees</t>
  </si>
  <si>
    <t xml:space="preserve">The following criterion for selecting the analysis worthful companies is based on their capital structure. </t>
  </si>
  <si>
    <t>n.d.</t>
  </si>
  <si>
    <t>Tax Code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</si>
</sst>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;\(#,##0.0\);\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4" tint="-0.499984740745262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sz val="10"/>
      <color indexed="6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6" fillId="3" borderId="1" xfId="0" applyNumberFormat="1" applyFont="1" applyFill="1" applyBorder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/>
    <xf numFmtId="9" fontId="3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C85DA-8819-4125-BD18-2E5F3BC2B9C6}">
  <dimension ref="A1:E11"/>
  <sheetViews>
    <sheetView workbookViewId="0">
      <selection activeCell="H15" sqref="H15"/>
    </sheetView>
  </sheetViews>
  <sheetFormatPr defaultRowHeight="14.5" x14ac:dyDescent="0.35"/>
  <sheetData>
    <row r="1" spans="1:5" s="14" customFormat="1" ht="13" x14ac:dyDescent="0.3">
      <c r="A1" s="14" t="s">
        <v>171</v>
      </c>
    </row>
    <row r="2" spans="1:5" s="14" customFormat="1" ht="13" x14ac:dyDescent="0.3">
      <c r="A2" s="14" t="str">
        <f>"These criteria produced a set of firms equal to " &amp;E11</f>
        <v>These criteria produced a set of firms equal to 30</v>
      </c>
    </row>
    <row r="3" spans="1:5" s="14" customFormat="1" ht="13" x14ac:dyDescent="0.3">
      <c r="A3" s="14" t="s">
        <v>172</v>
      </c>
    </row>
    <row r="4" spans="1:5" s="14" customFormat="1" ht="13" x14ac:dyDescent="0.3"/>
    <row r="5" spans="1:5" s="14" customFormat="1" ht="13" x14ac:dyDescent="0.3">
      <c r="A5" s="14" t="s">
        <v>170</v>
      </c>
    </row>
    <row r="6" spans="1:5" s="14" customFormat="1" ht="13" x14ac:dyDescent="0.3"/>
    <row r="7" spans="1:5" s="14" customFormat="1" ht="13" x14ac:dyDescent="0.3">
      <c r="A7" s="14" t="str">
        <f>"Minimum Turnover="&amp;E7</f>
        <v>Minimum Turnover=30000</v>
      </c>
      <c r="E7" s="14">
        <v>30000</v>
      </c>
    </row>
    <row r="8" spans="1:5" s="14" customFormat="1" ht="13" x14ac:dyDescent="0.3">
      <c r="A8" s="14" t="str">
        <f>"NetDebt/EBITDA Limit= "&amp;E8</f>
        <v>NetDebt/EBITDA Limit= 6</v>
      </c>
      <c r="E8" s="14">
        <v>6</v>
      </c>
    </row>
    <row r="9" spans="1:5" s="14" customFormat="1" ht="13" x14ac:dyDescent="0.3"/>
    <row r="10" spans="1:5" s="14" customFormat="1" ht="13" x14ac:dyDescent="0.3"/>
    <row r="11" spans="1:5" s="14" customFormat="1" ht="13" x14ac:dyDescent="0.3">
      <c r="A11" s="14" t="s">
        <v>169</v>
      </c>
      <c r="E11" s="14">
        <f>COUNTIF(Selection!H2:H34,"=Distress")</f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34"/>
  <sheetViews>
    <sheetView showGridLines="0" zoomScale="80" zoomScaleNormal="80" workbookViewId="0">
      <pane xSplit="8" ySplit="1" topLeftCell="I2" activePane="bottomRight" state="frozen"/>
      <selection pane="topRight" activeCell="I1" sqref="I1"/>
      <selection pane="bottomLeft" activeCell="A2" sqref="A2"/>
      <selection pane="bottomRight" activeCell="C42" sqref="C42"/>
    </sheetView>
  </sheetViews>
  <sheetFormatPr defaultColWidth="12.6328125" defaultRowHeight="13" x14ac:dyDescent="0.3"/>
  <cols>
    <col min="1" max="16384" width="12.6328125" style="14"/>
  </cols>
  <sheetData>
    <row r="1" spans="1:103" s="3" customFormat="1" ht="14.5" customHeight="1" x14ac:dyDescent="0.35">
      <c r="A1" s="1" t="s">
        <v>0</v>
      </c>
      <c r="B1" s="1"/>
      <c r="C1" s="1"/>
      <c r="D1" s="2" t="s">
        <v>1</v>
      </c>
      <c r="E1" s="2"/>
      <c r="F1" s="2"/>
      <c r="G1" s="2"/>
      <c r="H1" s="2" t="s">
        <v>181</v>
      </c>
      <c r="I1" s="2"/>
      <c r="J1" s="2" t="s">
        <v>173</v>
      </c>
      <c r="K1" s="2"/>
      <c r="L1" s="2" t="s">
        <v>177</v>
      </c>
      <c r="M1" s="2"/>
      <c r="N1" s="2" t="s">
        <v>179</v>
      </c>
      <c r="O1" s="2" t="s">
        <v>185</v>
      </c>
      <c r="P1" s="2"/>
      <c r="Q1" s="2" t="s">
        <v>2</v>
      </c>
      <c r="R1" s="2"/>
      <c r="S1" s="2" t="s">
        <v>3</v>
      </c>
      <c r="T1" s="2"/>
      <c r="U1" s="2" t="s">
        <v>4</v>
      </c>
      <c r="V1" s="2" t="s">
        <v>182</v>
      </c>
      <c r="W1" s="2" t="s">
        <v>5</v>
      </c>
      <c r="X1" s="2"/>
      <c r="Y1" s="2" t="s">
        <v>6</v>
      </c>
      <c r="Z1" s="2"/>
      <c r="AA1" s="2" t="s">
        <v>7</v>
      </c>
      <c r="AB1" s="2"/>
      <c r="AC1" s="2" t="s">
        <v>8</v>
      </c>
      <c r="AD1" s="2"/>
      <c r="AE1" s="2" t="s">
        <v>9</v>
      </c>
      <c r="AF1" s="2"/>
      <c r="AG1" s="2" t="s">
        <v>10</v>
      </c>
      <c r="AH1" s="2"/>
      <c r="AI1" s="2" t="s">
        <v>11</v>
      </c>
      <c r="AJ1" s="2"/>
      <c r="AK1" s="2" t="s">
        <v>12</v>
      </c>
      <c r="AL1" s="2"/>
      <c r="AM1" s="2" t="s">
        <v>13</v>
      </c>
      <c r="AN1" s="2"/>
      <c r="AO1" s="2" t="s">
        <v>14</v>
      </c>
      <c r="AP1" s="2"/>
      <c r="AQ1" s="2" t="s">
        <v>15</v>
      </c>
      <c r="AR1" s="2"/>
      <c r="AS1" s="2" t="s">
        <v>16</v>
      </c>
      <c r="AT1" s="2"/>
      <c r="AU1" s="2" t="s">
        <v>17</v>
      </c>
      <c r="AV1" s="2"/>
      <c r="AW1" s="2" t="s">
        <v>18</v>
      </c>
      <c r="AX1" s="2"/>
      <c r="AY1" s="2" t="s">
        <v>19</v>
      </c>
      <c r="AZ1" s="2"/>
      <c r="BA1" s="2" t="s">
        <v>20</v>
      </c>
      <c r="BB1" s="2"/>
      <c r="BC1" s="2" t="s">
        <v>21</v>
      </c>
      <c r="BD1" s="2"/>
      <c r="BE1" s="2" t="s">
        <v>22</v>
      </c>
      <c r="BF1" s="2"/>
      <c r="BG1" s="2" t="s">
        <v>23</v>
      </c>
      <c r="BH1" s="2"/>
      <c r="BI1" s="2" t="s">
        <v>24</v>
      </c>
      <c r="BJ1" s="2"/>
      <c r="BK1" s="2" t="s">
        <v>25</v>
      </c>
      <c r="BL1" s="2"/>
      <c r="BM1" s="2"/>
      <c r="BN1" s="2" t="s">
        <v>26</v>
      </c>
      <c r="BO1" s="2"/>
      <c r="BP1" s="2"/>
      <c r="BQ1" s="2" t="s">
        <v>27</v>
      </c>
      <c r="BR1" s="2"/>
      <c r="BS1" s="2"/>
      <c r="BT1" s="2" t="s">
        <v>28</v>
      </c>
      <c r="BU1" s="2"/>
      <c r="BV1" s="2"/>
      <c r="BW1" s="2" t="s">
        <v>29</v>
      </c>
      <c r="BX1" s="2"/>
      <c r="BY1" s="2"/>
      <c r="BZ1" s="2" t="s">
        <v>30</v>
      </c>
      <c r="CA1" s="2"/>
      <c r="CB1" s="2"/>
      <c r="CC1" s="2" t="s">
        <v>31</v>
      </c>
      <c r="CD1" s="2"/>
      <c r="CE1" s="2"/>
      <c r="CF1" s="2" t="s">
        <v>32</v>
      </c>
      <c r="CG1" s="2"/>
      <c r="CH1" s="2"/>
      <c r="CI1" s="2" t="s">
        <v>33</v>
      </c>
      <c r="CJ1" s="2"/>
      <c r="CK1" s="2" t="s">
        <v>34</v>
      </c>
      <c r="CL1" s="2"/>
      <c r="CM1" s="2" t="s">
        <v>35</v>
      </c>
      <c r="CN1" s="2"/>
      <c r="CO1" s="2" t="s">
        <v>36</v>
      </c>
      <c r="CP1" s="2"/>
      <c r="CQ1" s="2" t="s">
        <v>176</v>
      </c>
      <c r="CR1" s="2"/>
      <c r="CS1" s="2"/>
      <c r="CT1" s="2" t="s">
        <v>37</v>
      </c>
      <c r="CU1" s="2"/>
      <c r="CV1" s="2"/>
      <c r="CW1" s="2"/>
      <c r="CX1" s="2" t="s">
        <v>38</v>
      </c>
      <c r="CY1" s="2" t="s">
        <v>39</v>
      </c>
    </row>
    <row r="2" spans="1:103" s="3" customFormat="1" ht="14.5" customHeight="1" x14ac:dyDescent="0.35">
      <c r="A2" s="4" t="s">
        <v>40</v>
      </c>
      <c r="B2" s="4"/>
      <c r="C2" s="4"/>
      <c r="D2" s="5" t="s">
        <v>41</v>
      </c>
      <c r="E2" s="5"/>
      <c r="F2" s="5"/>
      <c r="G2" s="5"/>
      <c r="H2" s="6" t="str">
        <f>IF(AND(OR(W2&gt;'Selection Criteria 1'!$E$7,Y2&gt;'Selection Criteria 1'!$E$7),OR(AE2&gt;'Selection Criteria 1'!$E$8,AG2&gt;'Selection Criteria 1'!$E$8,AI2&gt;'Selection Criteria 1'!$E$8)),"Distress","")</f>
        <v>Distress</v>
      </c>
      <c r="I2" s="6"/>
      <c r="J2" s="6" t="str">
        <f>IF(OR(BC2&gt;'Selection Criteria 2'!$E$4,Selection!BE2&gt;'Selection Criteria 2'!$E$4,Selection!BG2&gt;'Selection Criteria 2'!$E$4),"Over-Leveraged","")</f>
        <v/>
      </c>
      <c r="K2" s="6"/>
      <c r="L2" s="6" t="str">
        <f t="shared" ref="L2:L34" si="0">IF(CQ2&gt;50,"Majority","")</f>
        <v/>
      </c>
      <c r="M2" s="6"/>
      <c r="N2" s="6" t="str">
        <f>IF(AND(H2="Distress",J2="Over-Leveraged",L2="Majority"),"Selected","")</f>
        <v/>
      </c>
      <c r="O2" s="7">
        <v>152380242</v>
      </c>
      <c r="P2" s="7"/>
      <c r="Q2" s="7" t="s">
        <v>42</v>
      </c>
      <c r="R2" s="7"/>
      <c r="S2" s="8" t="s">
        <v>43</v>
      </c>
      <c r="T2" s="8"/>
      <c r="U2" s="9">
        <v>44926</v>
      </c>
      <c r="V2" s="10">
        <v>509</v>
      </c>
      <c r="W2" s="11">
        <v>200068.98300000001</v>
      </c>
      <c r="X2" s="11"/>
      <c r="Y2" s="11">
        <v>198514.30499999999</v>
      </c>
      <c r="Z2" s="11"/>
      <c r="AA2" s="11">
        <v>178316.367</v>
      </c>
      <c r="AB2" s="11"/>
      <c r="AC2" s="11">
        <v>196562.959</v>
      </c>
      <c r="AD2" s="11"/>
      <c r="AE2" s="11">
        <v>6.049868979282663</v>
      </c>
      <c r="AF2" s="11"/>
      <c r="AG2" s="11">
        <v>7.2964926385957147</v>
      </c>
      <c r="AH2" s="11"/>
      <c r="AI2" s="11">
        <v>-44.310573661562124</v>
      </c>
      <c r="AJ2" s="11"/>
      <c r="AK2" s="11">
        <v>4.8475150318480393</v>
      </c>
      <c r="AL2" s="11"/>
      <c r="AM2" s="11">
        <v>13919.936</v>
      </c>
      <c r="AN2" s="11"/>
      <c r="AO2" s="11">
        <v>12259.957</v>
      </c>
      <c r="AP2" s="11"/>
      <c r="AQ2" s="11">
        <v>-2111.4540000000002</v>
      </c>
      <c r="AR2" s="11"/>
      <c r="AS2" s="11">
        <v>19267.591</v>
      </c>
      <c r="AT2" s="11"/>
      <c r="AU2" s="11">
        <v>84213.789000000004</v>
      </c>
      <c r="AV2" s="11"/>
      <c r="AW2" s="11">
        <v>89454.686000000002</v>
      </c>
      <c r="AX2" s="11"/>
      <c r="AY2" s="11">
        <v>93559.737999999998</v>
      </c>
      <c r="AZ2" s="11"/>
      <c r="BA2" s="11">
        <v>93399.937000000005</v>
      </c>
      <c r="BB2" s="11"/>
      <c r="BC2" s="11">
        <v>0.51</v>
      </c>
      <c r="BD2" s="11"/>
      <c r="BE2" s="11">
        <v>0.57000000000000006</v>
      </c>
      <c r="BF2" s="11"/>
      <c r="BG2" s="11">
        <v>0.62000000000000011</v>
      </c>
      <c r="BH2" s="11"/>
      <c r="BI2" s="11">
        <v>0.67000000000000015</v>
      </c>
      <c r="BJ2" s="11"/>
      <c r="BK2" s="11">
        <v>0.10371539155833408</v>
      </c>
      <c r="BL2" s="11"/>
      <c r="BM2" s="11"/>
      <c r="BN2" s="11">
        <v>9.3619108865114611E-2</v>
      </c>
      <c r="BO2" s="11"/>
      <c r="BP2" s="11"/>
      <c r="BQ2" s="11">
        <v>-2.1506952725499833</v>
      </c>
      <c r="BR2" s="11"/>
      <c r="BS2" s="11"/>
      <c r="BT2" s="11">
        <v>1.1563684253078121</v>
      </c>
      <c r="BU2" s="11"/>
      <c r="BV2" s="11"/>
      <c r="BW2" s="11">
        <v>244814.505</v>
      </c>
      <c r="BX2" s="11"/>
      <c r="BY2" s="11"/>
      <c r="BZ2" s="11">
        <v>241183.421</v>
      </c>
      <c r="CA2" s="11"/>
      <c r="CB2" s="11"/>
      <c r="CC2" s="11">
        <v>242260.54399999999</v>
      </c>
      <c r="CD2" s="11"/>
      <c r="CE2" s="11"/>
      <c r="CF2" s="11">
        <v>220452.973</v>
      </c>
      <c r="CG2" s="11"/>
      <c r="CH2" s="11"/>
      <c r="CI2" s="11">
        <v>-2332.6329999999998</v>
      </c>
      <c r="CJ2" s="11"/>
      <c r="CK2" s="11">
        <v>-5100.8469999999998</v>
      </c>
      <c r="CL2" s="11"/>
      <c r="CM2" s="11">
        <v>20724.633999999998</v>
      </c>
      <c r="CN2" s="11"/>
      <c r="CO2" s="11">
        <v>1030.3440000000001</v>
      </c>
      <c r="CP2" s="11"/>
      <c r="CQ2" s="11">
        <v>36.11</v>
      </c>
      <c r="CR2" s="11"/>
      <c r="CS2" s="11"/>
      <c r="CT2" s="8" t="s">
        <v>41</v>
      </c>
      <c r="CU2" s="8"/>
      <c r="CV2" s="8"/>
      <c r="CW2" s="8"/>
      <c r="CX2" s="7">
        <v>100</v>
      </c>
      <c r="CY2" s="7">
        <v>100</v>
      </c>
    </row>
    <row r="3" spans="1:103" s="3" customFormat="1" ht="14.5" customHeight="1" x14ac:dyDescent="0.35">
      <c r="A3" s="4" t="s">
        <v>44</v>
      </c>
      <c r="B3" s="4"/>
      <c r="C3" s="4"/>
      <c r="D3" s="5" t="s">
        <v>45</v>
      </c>
      <c r="E3" s="5"/>
      <c r="F3" s="5"/>
      <c r="G3" s="5"/>
      <c r="H3" s="6" t="str">
        <f>IF(AND(OR(W3&gt;'Selection Criteria 1'!$E$7,Y3&gt;'Selection Criteria 1'!$E$7),OR(AE3&gt;'Selection Criteria 1'!$E$8,AG3&gt;'Selection Criteria 1'!$E$8,AI3&gt;'Selection Criteria 1'!$E$8)),"Distress","")</f>
        <v>Distress</v>
      </c>
      <c r="I3" s="6"/>
      <c r="J3" s="6" t="str">
        <f>IF(OR(BC3&gt;'Selection Criteria 2'!$E$4,Selection!BE3&gt;'Selection Criteria 2'!$E$4,Selection!BG3&gt;'Selection Criteria 2'!$E$4),"Over-Leveraged","")</f>
        <v/>
      </c>
      <c r="K3" s="6"/>
      <c r="L3" s="6" t="str">
        <f t="shared" si="0"/>
        <v/>
      </c>
      <c r="M3" s="6"/>
      <c r="N3" s="6" t="str">
        <f t="shared" ref="N3:N34" si="1">IF(AND(H3="Distress",J3="Over-Leveraged",L3="Majority"),"Selected","")</f>
        <v/>
      </c>
      <c r="O3" s="7">
        <v>6114900969</v>
      </c>
      <c r="P3" s="7"/>
      <c r="Q3" s="7" t="s">
        <v>46</v>
      </c>
      <c r="R3" s="7"/>
      <c r="S3" s="8" t="s">
        <v>47</v>
      </c>
      <c r="T3" s="8"/>
      <c r="U3" s="9">
        <v>44926</v>
      </c>
      <c r="V3" s="10">
        <v>397</v>
      </c>
      <c r="W3" s="11">
        <v>145698</v>
      </c>
      <c r="X3" s="11"/>
      <c r="Y3" s="11">
        <v>155422</v>
      </c>
      <c r="Z3" s="11"/>
      <c r="AA3" s="11">
        <v>136394</v>
      </c>
      <c r="AB3" s="11"/>
      <c r="AC3" s="11">
        <v>137304</v>
      </c>
      <c r="AD3" s="11"/>
      <c r="AE3" s="11">
        <v>6.3722879486665329</v>
      </c>
      <c r="AF3" s="11"/>
      <c r="AG3" s="11">
        <v>5.8516840515576156</v>
      </c>
      <c r="AH3" s="11"/>
      <c r="AI3" s="11">
        <v>13.996349206349207</v>
      </c>
      <c r="AJ3" s="11"/>
      <c r="AK3" s="11">
        <v>5.4266284680337753</v>
      </c>
      <c r="AL3" s="11"/>
      <c r="AM3" s="11">
        <v>24935</v>
      </c>
      <c r="AN3" s="11"/>
      <c r="AO3" s="11">
        <v>28473</v>
      </c>
      <c r="AP3" s="11"/>
      <c r="AQ3" s="11">
        <v>12600</v>
      </c>
      <c r="AR3" s="11"/>
      <c r="AS3" s="11">
        <v>33160</v>
      </c>
      <c r="AT3" s="11"/>
      <c r="AU3" s="11">
        <v>158893</v>
      </c>
      <c r="AV3" s="11"/>
      <c r="AW3" s="11">
        <v>166615</v>
      </c>
      <c r="AX3" s="11"/>
      <c r="AY3" s="11">
        <v>176354</v>
      </c>
      <c r="AZ3" s="11"/>
      <c r="BA3" s="11">
        <v>179947</v>
      </c>
      <c r="BB3" s="11"/>
      <c r="BC3" s="11">
        <v>0.67000000000000015</v>
      </c>
      <c r="BD3" s="11"/>
      <c r="BE3" s="11">
        <v>0.75000000000000011</v>
      </c>
      <c r="BF3" s="11"/>
      <c r="BG3" s="11">
        <v>0.75000000000000011</v>
      </c>
      <c r="BH3" s="11"/>
      <c r="BI3" s="11">
        <v>0.69000000000000006</v>
      </c>
      <c r="BJ3" s="11"/>
      <c r="BK3" s="11">
        <v>-7.0724111082273555E-2</v>
      </c>
      <c r="BL3" s="11"/>
      <c r="BM3" s="11"/>
      <c r="BN3" s="11">
        <v>-1.6353826494391595</v>
      </c>
      <c r="BO3" s="11"/>
      <c r="BP3" s="11"/>
      <c r="BQ3" s="11">
        <v>-3.6906956192399951</v>
      </c>
      <c r="BR3" s="11"/>
      <c r="BS3" s="11"/>
      <c r="BT3" s="11">
        <v>-1.3757735148514851</v>
      </c>
      <c r="BU3" s="11"/>
      <c r="BV3" s="11"/>
      <c r="BW3" s="11">
        <v>240472</v>
      </c>
      <c r="BX3" s="11"/>
      <c r="BY3" s="11"/>
      <c r="BZ3" s="11">
        <v>239527</v>
      </c>
      <c r="CA3" s="11"/>
      <c r="CB3" s="11"/>
      <c r="CC3" s="11">
        <v>255103</v>
      </c>
      <c r="CD3" s="11"/>
      <c r="CE3" s="11"/>
      <c r="CF3" s="11">
        <v>273871</v>
      </c>
      <c r="CG3" s="11"/>
      <c r="CH3" s="11"/>
      <c r="CI3" s="11">
        <v>-4109</v>
      </c>
      <c r="CJ3" s="11"/>
      <c r="CK3" s="11">
        <v>-16128</v>
      </c>
      <c r="CL3" s="11"/>
      <c r="CM3" s="11">
        <v>-19860</v>
      </c>
      <c r="CN3" s="11"/>
      <c r="CO3" s="11">
        <v>-11044</v>
      </c>
      <c r="CP3" s="11"/>
      <c r="CQ3" s="11"/>
      <c r="CR3" s="11"/>
      <c r="CS3" s="11"/>
      <c r="CT3" s="8" t="s">
        <v>48</v>
      </c>
      <c r="CU3" s="8"/>
      <c r="CV3" s="8"/>
      <c r="CW3" s="8"/>
      <c r="CX3" s="7" t="s">
        <v>49</v>
      </c>
      <c r="CY3" s="7"/>
    </row>
    <row r="4" spans="1:103" s="3" customFormat="1" ht="14.5" customHeight="1" x14ac:dyDescent="0.35">
      <c r="A4" s="4" t="s">
        <v>50</v>
      </c>
      <c r="B4" s="4"/>
      <c r="C4" s="4"/>
      <c r="D4" s="5" t="s">
        <v>51</v>
      </c>
      <c r="E4" s="5"/>
      <c r="F4" s="5"/>
      <c r="G4" s="5"/>
      <c r="H4" s="6" t="str">
        <f>IF(AND(OR(W4&gt;'Selection Criteria 1'!$E$7,Y4&gt;'Selection Criteria 1'!$E$7),OR(AE4&gt;'Selection Criteria 1'!$E$8,AG4&gt;'Selection Criteria 1'!$E$8,AI4&gt;'Selection Criteria 1'!$E$8)),"Distress","")</f>
        <v>Distress</v>
      </c>
      <c r="I4" s="6"/>
      <c r="J4" s="6" t="str">
        <f>IF(OR(BC4&gt;'Selection Criteria 2'!$E$4,Selection!BE4&gt;'Selection Criteria 2'!$E$4,Selection!BG4&gt;'Selection Criteria 2'!$E$4),"Over-Leveraged","")</f>
        <v>Over-Leveraged</v>
      </c>
      <c r="K4" s="6"/>
      <c r="L4" s="6" t="str">
        <f t="shared" si="0"/>
        <v>Majority</v>
      </c>
      <c r="M4" s="6"/>
      <c r="N4" s="6" t="str">
        <f t="shared" si="1"/>
        <v>Selected</v>
      </c>
      <c r="O4" s="7">
        <v>9103360963</v>
      </c>
      <c r="P4" s="7"/>
      <c r="Q4" s="7" t="s">
        <v>52</v>
      </c>
      <c r="R4" s="7"/>
      <c r="S4" s="8" t="s">
        <v>53</v>
      </c>
      <c r="T4" s="8"/>
      <c r="U4" s="9">
        <v>44561</v>
      </c>
      <c r="V4" s="10">
        <v>241</v>
      </c>
      <c r="W4" s="11"/>
      <c r="X4" s="11"/>
      <c r="Y4" s="11">
        <v>38019</v>
      </c>
      <c r="Z4" s="11"/>
      <c r="AA4" s="11">
        <v>33450</v>
      </c>
      <c r="AB4" s="11"/>
      <c r="AC4" s="11">
        <v>35605.845999999998</v>
      </c>
      <c r="AD4" s="11"/>
      <c r="AE4" s="11">
        <v>0</v>
      </c>
      <c r="AF4" s="11"/>
      <c r="AG4" s="11">
        <v>7.0493169715211854</v>
      </c>
      <c r="AH4" s="11"/>
      <c r="AI4" s="11">
        <v>17.409200968523002</v>
      </c>
      <c r="AJ4" s="11"/>
      <c r="AK4" s="11">
        <v>14.039754951574547</v>
      </c>
      <c r="AL4" s="11"/>
      <c r="AM4" s="11"/>
      <c r="AN4" s="11"/>
      <c r="AO4" s="11">
        <v>4319</v>
      </c>
      <c r="AP4" s="11"/>
      <c r="AQ4" s="11">
        <v>2065</v>
      </c>
      <c r="AR4" s="11"/>
      <c r="AS4" s="11">
        <v>2430.54</v>
      </c>
      <c r="AT4" s="11"/>
      <c r="AU4" s="11"/>
      <c r="AV4" s="11"/>
      <c r="AW4" s="11">
        <v>30446</v>
      </c>
      <c r="AX4" s="11"/>
      <c r="AY4" s="11">
        <v>35950</v>
      </c>
      <c r="AZ4" s="11"/>
      <c r="BA4" s="11">
        <v>34124.186000000002</v>
      </c>
      <c r="BB4" s="11"/>
      <c r="BC4" s="11"/>
      <c r="BD4" s="11"/>
      <c r="BE4" s="11">
        <v>2.65</v>
      </c>
      <c r="BF4" s="11"/>
      <c r="BG4" s="11">
        <v>4.5599999999999996</v>
      </c>
      <c r="BH4" s="11"/>
      <c r="BI4" s="11">
        <v>13.25</v>
      </c>
      <c r="BJ4" s="11"/>
      <c r="BK4" s="11"/>
      <c r="BL4" s="11"/>
      <c r="BM4" s="11"/>
      <c r="BN4" s="11">
        <v>1.6120182887001959</v>
      </c>
      <c r="BO4" s="11"/>
      <c r="BP4" s="11"/>
      <c r="BQ4" s="11">
        <v>0.23588235294117646</v>
      </c>
      <c r="BR4" s="11"/>
      <c r="BS4" s="11"/>
      <c r="BT4" s="11">
        <v>-2.6480518195923048</v>
      </c>
      <c r="BU4" s="11"/>
      <c r="BV4" s="11"/>
      <c r="BW4" s="11"/>
      <c r="BX4" s="11"/>
      <c r="BY4" s="11"/>
      <c r="BZ4" s="11">
        <v>13420</v>
      </c>
      <c r="CA4" s="11"/>
      <c r="CB4" s="11"/>
      <c r="CC4" s="11">
        <v>8818</v>
      </c>
      <c r="CD4" s="11"/>
      <c r="CE4" s="11"/>
      <c r="CF4" s="11">
        <v>2722.0329999999999</v>
      </c>
      <c r="CG4" s="11"/>
      <c r="CH4" s="11"/>
      <c r="CI4" s="11"/>
      <c r="CJ4" s="11"/>
      <c r="CK4" s="11">
        <v>808</v>
      </c>
      <c r="CL4" s="11"/>
      <c r="CM4" s="11">
        <v>-1230</v>
      </c>
      <c r="CN4" s="11"/>
      <c r="CO4" s="11">
        <v>-6546.1189999999997</v>
      </c>
      <c r="CP4" s="11"/>
      <c r="CQ4" s="11">
        <v>87.87</v>
      </c>
      <c r="CR4" s="11"/>
      <c r="CS4" s="11"/>
      <c r="CT4" s="8" t="s">
        <v>54</v>
      </c>
      <c r="CU4" s="8"/>
      <c r="CV4" s="8"/>
      <c r="CW4" s="8"/>
      <c r="CX4" s="7" t="s">
        <v>49</v>
      </c>
      <c r="CY4" s="7"/>
    </row>
    <row r="5" spans="1:103" s="3" customFormat="1" ht="14.5" customHeight="1" x14ac:dyDescent="0.35">
      <c r="A5" s="4" t="s">
        <v>50</v>
      </c>
      <c r="B5" s="4"/>
      <c r="C5" s="4"/>
      <c r="D5" s="5" t="s">
        <v>55</v>
      </c>
      <c r="E5" s="5"/>
      <c r="F5" s="5"/>
      <c r="G5" s="5"/>
      <c r="H5" s="6" t="str">
        <f>IF(AND(OR(W5&gt;'Selection Criteria 1'!$E$7,Y5&gt;'Selection Criteria 1'!$E$7),OR(AE5&gt;'Selection Criteria 1'!$E$8,AG5&gt;'Selection Criteria 1'!$E$8,AI5&gt;'Selection Criteria 1'!$E$8)),"Distress","")</f>
        <v>Distress</v>
      </c>
      <c r="I5" s="6"/>
      <c r="J5" s="6" t="str">
        <f>IF(OR(BC5&gt;'Selection Criteria 2'!$E$4,Selection!BE5&gt;'Selection Criteria 2'!$E$4,Selection!BG5&gt;'Selection Criteria 2'!$E$4),"Over-Leveraged","")</f>
        <v>Over-Leveraged</v>
      </c>
      <c r="K5" s="6"/>
      <c r="L5" s="6" t="str">
        <f t="shared" si="0"/>
        <v>Majority</v>
      </c>
      <c r="M5" s="6"/>
      <c r="N5" s="6" t="str">
        <f t="shared" si="1"/>
        <v>Selected</v>
      </c>
      <c r="O5" s="7">
        <v>4072020409</v>
      </c>
      <c r="P5" s="7"/>
      <c r="Q5" s="7" t="s">
        <v>56</v>
      </c>
      <c r="R5" s="7"/>
      <c r="S5" s="8" t="s">
        <v>57</v>
      </c>
      <c r="T5" s="8"/>
      <c r="U5" s="9">
        <v>44926</v>
      </c>
      <c r="V5" s="10">
        <v>756</v>
      </c>
      <c r="W5" s="11">
        <v>166255.61499999999</v>
      </c>
      <c r="X5" s="11"/>
      <c r="Y5" s="11">
        <v>124963.61599999999</v>
      </c>
      <c r="Z5" s="11"/>
      <c r="AA5" s="11">
        <v>102531.02099999999</v>
      </c>
      <c r="AB5" s="11"/>
      <c r="AC5" s="11">
        <v>121969.342</v>
      </c>
      <c r="AD5" s="11"/>
      <c r="AE5" s="11">
        <v>-12.07036255099201</v>
      </c>
      <c r="AF5" s="11"/>
      <c r="AG5" s="11">
        <v>14.477136854383199</v>
      </c>
      <c r="AH5" s="11"/>
      <c r="AI5" s="11">
        <v>11.154544670678121</v>
      </c>
      <c r="AJ5" s="11"/>
      <c r="AK5" s="11">
        <v>4.2731795638121595</v>
      </c>
      <c r="AL5" s="11"/>
      <c r="AM5" s="11">
        <v>-8210.8449999999993</v>
      </c>
      <c r="AN5" s="11"/>
      <c r="AO5" s="11">
        <v>6810.6769999999997</v>
      </c>
      <c r="AP5" s="11"/>
      <c r="AQ5" s="11">
        <v>7097.6760000000004</v>
      </c>
      <c r="AR5" s="11"/>
      <c r="AS5" s="11">
        <v>16999.510999999999</v>
      </c>
      <c r="AT5" s="11"/>
      <c r="AU5" s="11">
        <v>99107.876000000004</v>
      </c>
      <c r="AV5" s="11"/>
      <c r="AW5" s="11">
        <v>98599.103000000003</v>
      </c>
      <c r="AX5" s="11"/>
      <c r="AY5" s="11">
        <v>79171.343999999997</v>
      </c>
      <c r="AZ5" s="11"/>
      <c r="BA5" s="11">
        <v>72641.963000000003</v>
      </c>
      <c r="BB5" s="11"/>
      <c r="BC5" s="11">
        <v>1.53</v>
      </c>
      <c r="BD5" s="11"/>
      <c r="BE5" s="11">
        <v>0.8600000000000001</v>
      </c>
      <c r="BF5" s="11"/>
      <c r="BG5" s="11">
        <v>0.77</v>
      </c>
      <c r="BH5" s="11"/>
      <c r="BI5" s="11">
        <v>0.66000000000000014</v>
      </c>
      <c r="BJ5" s="11"/>
      <c r="BK5" s="11">
        <v>-11.615624620052984</v>
      </c>
      <c r="BL5" s="11"/>
      <c r="BM5" s="11"/>
      <c r="BN5" s="11">
        <v>0.60586074767662834</v>
      </c>
      <c r="BO5" s="11"/>
      <c r="BP5" s="11"/>
      <c r="BQ5" s="11">
        <v>0.39054046811275672</v>
      </c>
      <c r="BR5" s="11"/>
      <c r="BS5" s="11"/>
      <c r="BT5" s="11">
        <v>-0.51332133468436236</v>
      </c>
      <c r="BU5" s="11"/>
      <c r="BV5" s="11"/>
      <c r="BW5" s="11">
        <v>76742.406000000003</v>
      </c>
      <c r="BX5" s="11"/>
      <c r="BY5" s="11"/>
      <c r="BZ5" s="11">
        <v>129375.985</v>
      </c>
      <c r="CA5" s="11"/>
      <c r="CB5" s="11"/>
      <c r="CC5" s="11">
        <v>134605.61300000001</v>
      </c>
      <c r="CD5" s="11"/>
      <c r="CE5" s="11"/>
      <c r="CF5" s="11">
        <v>130104.382</v>
      </c>
      <c r="CG5" s="11"/>
      <c r="CH5" s="11"/>
      <c r="CI5" s="11">
        <v>-74134.311000000002</v>
      </c>
      <c r="CJ5" s="11"/>
      <c r="CK5" s="11">
        <v>-2931.6570000000002</v>
      </c>
      <c r="CL5" s="11"/>
      <c r="CM5" s="11">
        <v>-5536.8450000000003</v>
      </c>
      <c r="CN5" s="11"/>
      <c r="CO5" s="11">
        <v>-8394.9930000000004</v>
      </c>
      <c r="CP5" s="11"/>
      <c r="CQ5" s="11">
        <v>100</v>
      </c>
      <c r="CR5" s="11"/>
      <c r="CS5" s="11"/>
      <c r="CT5" s="8" t="s">
        <v>58</v>
      </c>
      <c r="CU5" s="8"/>
      <c r="CV5" s="8"/>
      <c r="CW5" s="8"/>
      <c r="CX5" s="7" t="s">
        <v>49</v>
      </c>
      <c r="CY5" s="7"/>
    </row>
    <row r="6" spans="1:103" s="3" customFormat="1" ht="14.5" customHeight="1" x14ac:dyDescent="0.35">
      <c r="A6" s="4" t="s">
        <v>50</v>
      </c>
      <c r="B6" s="4"/>
      <c r="C6" s="4"/>
      <c r="D6" s="5" t="s">
        <v>59</v>
      </c>
      <c r="E6" s="5"/>
      <c r="F6" s="5"/>
      <c r="G6" s="5"/>
      <c r="H6" s="6" t="str">
        <f>IF(AND(OR(W6&gt;'Selection Criteria 1'!$E$7,Y6&gt;'Selection Criteria 1'!$E$7),OR(AE6&gt;'Selection Criteria 1'!$E$8,AG6&gt;'Selection Criteria 1'!$E$8,AI6&gt;'Selection Criteria 1'!$E$8)),"Distress","")</f>
        <v>Distress</v>
      </c>
      <c r="I6" s="6"/>
      <c r="J6" s="6" t="str">
        <f>IF(OR(BC6&gt;'Selection Criteria 2'!$E$4,Selection!BE6&gt;'Selection Criteria 2'!$E$4,Selection!BG6&gt;'Selection Criteria 2'!$E$4),"Over-Leveraged","")</f>
        <v>Over-Leveraged</v>
      </c>
      <c r="K6" s="6"/>
      <c r="L6" s="6" t="str">
        <f t="shared" si="0"/>
        <v>Majority</v>
      </c>
      <c r="M6" s="6"/>
      <c r="N6" s="6" t="str">
        <f t="shared" si="1"/>
        <v>Selected</v>
      </c>
      <c r="O6" s="7">
        <v>8462130967</v>
      </c>
      <c r="P6" s="7"/>
      <c r="Q6" s="7" t="s">
        <v>60</v>
      </c>
      <c r="R6" s="7"/>
      <c r="S6" s="8" t="s">
        <v>61</v>
      </c>
      <c r="T6" s="8"/>
      <c r="U6" s="9">
        <v>44926</v>
      </c>
      <c r="V6" s="10">
        <v>1790</v>
      </c>
      <c r="W6" s="11">
        <v>434250</v>
      </c>
      <c r="X6" s="11"/>
      <c r="Y6" s="11">
        <v>296044</v>
      </c>
      <c r="Z6" s="11"/>
      <c r="AA6" s="11">
        <v>296356</v>
      </c>
      <c r="AB6" s="11"/>
      <c r="AC6" s="11">
        <v>239648</v>
      </c>
      <c r="AD6" s="11"/>
      <c r="AE6" s="11">
        <v>4.8389298569045742</v>
      </c>
      <c r="AF6" s="11"/>
      <c r="AG6" s="11">
        <v>10.098576512455516</v>
      </c>
      <c r="AH6" s="11"/>
      <c r="AI6" s="11">
        <v>2.2407862407862407</v>
      </c>
      <c r="AJ6" s="11"/>
      <c r="AK6" s="11">
        <v>3.0891821763782557</v>
      </c>
      <c r="AL6" s="11"/>
      <c r="AM6" s="11">
        <v>45564</v>
      </c>
      <c r="AN6" s="11"/>
      <c r="AO6" s="11">
        <v>19670</v>
      </c>
      <c r="AP6" s="11"/>
      <c r="AQ6" s="11">
        <v>37037</v>
      </c>
      <c r="AR6" s="11"/>
      <c r="AS6" s="11">
        <v>31217</v>
      </c>
      <c r="AT6" s="11"/>
      <c r="AU6" s="11">
        <v>220481</v>
      </c>
      <c r="AV6" s="11"/>
      <c r="AW6" s="11">
        <v>198639</v>
      </c>
      <c r="AX6" s="11"/>
      <c r="AY6" s="11">
        <v>82992</v>
      </c>
      <c r="AZ6" s="11"/>
      <c r="BA6" s="11">
        <v>96435</v>
      </c>
      <c r="BB6" s="11"/>
      <c r="BC6" s="11">
        <v>0.77</v>
      </c>
      <c r="BD6" s="11"/>
      <c r="BE6" s="11">
        <v>0.7400000000000001</v>
      </c>
      <c r="BF6" s="11"/>
      <c r="BG6" s="11">
        <v>2.42</v>
      </c>
      <c r="BH6" s="11"/>
      <c r="BI6" s="11">
        <v>2.29</v>
      </c>
      <c r="BJ6" s="11"/>
      <c r="BK6" s="11">
        <v>1.3852179836512262</v>
      </c>
      <c r="BL6" s="11"/>
      <c r="BM6" s="11"/>
      <c r="BN6" s="11">
        <v>0.15490438849910579</v>
      </c>
      <c r="BO6" s="11"/>
      <c r="BP6" s="11"/>
      <c r="BQ6" s="11">
        <v>9.7587912087912088</v>
      </c>
      <c r="BR6" s="11"/>
      <c r="BS6" s="11"/>
      <c r="BT6" s="11">
        <v>9.712619300106045</v>
      </c>
      <c r="BU6" s="11"/>
      <c r="BV6" s="11"/>
      <c r="BW6" s="11">
        <v>359953</v>
      </c>
      <c r="BX6" s="11"/>
      <c r="BY6" s="11"/>
      <c r="BZ6" s="11">
        <v>343914</v>
      </c>
      <c r="CA6" s="11"/>
      <c r="CB6" s="11"/>
      <c r="CC6" s="11">
        <v>63989</v>
      </c>
      <c r="CD6" s="11"/>
      <c r="CE6" s="11"/>
      <c r="CF6" s="11">
        <v>59773</v>
      </c>
      <c r="CG6" s="11"/>
      <c r="CH6" s="11"/>
      <c r="CI6" s="11">
        <v>11292</v>
      </c>
      <c r="CJ6" s="11"/>
      <c r="CK6" s="11">
        <v>-7564</v>
      </c>
      <c r="CL6" s="11"/>
      <c r="CM6" s="11">
        <v>5505</v>
      </c>
      <c r="CN6" s="11"/>
      <c r="CO6" s="11">
        <v>11403</v>
      </c>
      <c r="CP6" s="11"/>
      <c r="CQ6" s="11">
        <v>61.13</v>
      </c>
      <c r="CR6" s="11"/>
      <c r="CS6" s="11"/>
      <c r="CT6" s="8" t="s">
        <v>62</v>
      </c>
      <c r="CU6" s="8"/>
      <c r="CV6" s="8"/>
      <c r="CW6" s="8"/>
      <c r="CX6" s="7" t="s">
        <v>49</v>
      </c>
      <c r="CY6" s="7"/>
    </row>
    <row r="7" spans="1:103" s="3" customFormat="1" ht="14.5" customHeight="1" x14ac:dyDescent="0.35">
      <c r="A7" s="4" t="s">
        <v>50</v>
      </c>
      <c r="B7" s="4"/>
      <c r="C7" s="4"/>
      <c r="D7" s="5" t="s">
        <v>63</v>
      </c>
      <c r="E7" s="5"/>
      <c r="F7" s="5"/>
      <c r="G7" s="5"/>
      <c r="H7" s="6" t="str">
        <f>IF(AND(OR(W7&gt;'Selection Criteria 1'!$E$7,Y7&gt;'Selection Criteria 1'!$E$7),OR(AE7&gt;'Selection Criteria 1'!$E$8,AG7&gt;'Selection Criteria 1'!$E$8,AI7&gt;'Selection Criteria 1'!$E$8)),"Distress","")</f>
        <v>Distress</v>
      </c>
      <c r="I7" s="6"/>
      <c r="J7" s="6" t="str">
        <f>IF(OR(BC7&gt;'Selection Criteria 2'!$E$4,Selection!BE7&gt;'Selection Criteria 2'!$E$4,Selection!BG7&gt;'Selection Criteria 2'!$E$4),"Over-Leveraged","")</f>
        <v>Over-Leveraged</v>
      </c>
      <c r="K7" s="6"/>
      <c r="L7" s="6" t="str">
        <f t="shared" si="0"/>
        <v/>
      </c>
      <c r="M7" s="6"/>
      <c r="N7" s="6" t="str">
        <f t="shared" si="1"/>
        <v/>
      </c>
      <c r="O7" s="7">
        <v>6647900965</v>
      </c>
      <c r="P7" s="7"/>
      <c r="Q7" s="7" t="s">
        <v>64</v>
      </c>
      <c r="R7" s="7"/>
      <c r="S7" s="8" t="s">
        <v>61</v>
      </c>
      <c r="T7" s="8"/>
      <c r="U7" s="9">
        <v>44926</v>
      </c>
      <c r="V7" s="10">
        <v>218</v>
      </c>
      <c r="W7" s="11">
        <v>206060.90299999999</v>
      </c>
      <c r="X7" s="11"/>
      <c r="Y7" s="11">
        <v>184480.81700000001</v>
      </c>
      <c r="Z7" s="11"/>
      <c r="AA7" s="11">
        <v>174303.22200000001</v>
      </c>
      <c r="AB7" s="11"/>
      <c r="AC7" s="11">
        <v>141120.005</v>
      </c>
      <c r="AD7" s="11"/>
      <c r="AE7" s="11">
        <v>6.2505759388528812</v>
      </c>
      <c r="AF7" s="11"/>
      <c r="AG7" s="11">
        <v>2.3919050029647777</v>
      </c>
      <c r="AH7" s="11"/>
      <c r="AI7" s="11">
        <v>3.073990205687164</v>
      </c>
      <c r="AJ7" s="11"/>
      <c r="AK7" s="11">
        <v>4.1146363536320818</v>
      </c>
      <c r="AL7" s="11"/>
      <c r="AM7" s="11">
        <v>84630.512000000002</v>
      </c>
      <c r="AN7" s="11"/>
      <c r="AO7" s="11">
        <v>63600.048000000003</v>
      </c>
      <c r="AP7" s="11"/>
      <c r="AQ7" s="11">
        <v>60657.65</v>
      </c>
      <c r="AR7" s="11"/>
      <c r="AS7" s="11">
        <v>53631.582000000002</v>
      </c>
      <c r="AT7" s="11"/>
      <c r="AU7" s="11">
        <v>528989.44200000004</v>
      </c>
      <c r="AV7" s="11"/>
      <c r="AW7" s="11">
        <v>152125.27299999999</v>
      </c>
      <c r="AX7" s="11"/>
      <c r="AY7" s="11">
        <v>186461.022</v>
      </c>
      <c r="AZ7" s="11"/>
      <c r="BA7" s="11">
        <v>220674.45699999999</v>
      </c>
      <c r="BB7" s="11"/>
      <c r="BC7" s="11">
        <v>1.42</v>
      </c>
      <c r="BD7" s="11"/>
      <c r="BE7" s="11">
        <v>0.7400000000000001</v>
      </c>
      <c r="BF7" s="11"/>
      <c r="BG7" s="11">
        <v>0.78</v>
      </c>
      <c r="BH7" s="11"/>
      <c r="BI7" s="11">
        <v>0.77</v>
      </c>
      <c r="BJ7" s="11"/>
      <c r="BK7" s="11">
        <v>1.3370866884840267</v>
      </c>
      <c r="BL7" s="11"/>
      <c r="BM7" s="11"/>
      <c r="BN7" s="11">
        <v>2.5045111704565644</v>
      </c>
      <c r="BO7" s="11"/>
      <c r="BP7" s="11"/>
      <c r="BQ7" s="11">
        <v>2.5672801514336867</v>
      </c>
      <c r="BR7" s="11"/>
      <c r="BS7" s="11"/>
      <c r="BT7" s="11">
        <v>1.5002836641294608</v>
      </c>
      <c r="BU7" s="11"/>
      <c r="BV7" s="11"/>
      <c r="BW7" s="11">
        <v>382736.11099999998</v>
      </c>
      <c r="BX7" s="11"/>
      <c r="BY7" s="11"/>
      <c r="BZ7" s="11">
        <v>310321.90600000002</v>
      </c>
      <c r="CA7" s="11"/>
      <c r="CB7" s="11"/>
      <c r="CC7" s="11">
        <v>291789.64600000001</v>
      </c>
      <c r="CD7" s="11"/>
      <c r="CE7" s="11"/>
      <c r="CF7" s="11">
        <v>296093.74800000002</v>
      </c>
      <c r="CG7" s="11"/>
      <c r="CH7" s="11"/>
      <c r="CI7" s="11">
        <v>27401.694</v>
      </c>
      <c r="CJ7" s="11"/>
      <c r="CK7" s="11">
        <v>18536.739000000001</v>
      </c>
      <c r="CL7" s="11"/>
      <c r="CM7" s="11">
        <v>4474.8909999999996</v>
      </c>
      <c r="CN7" s="11"/>
      <c r="CO7" s="11">
        <v>-4756.1940000000004</v>
      </c>
      <c r="CP7" s="11"/>
      <c r="CQ7" s="11"/>
      <c r="CR7" s="11"/>
      <c r="CS7" s="11"/>
      <c r="CT7" s="8" t="s">
        <v>65</v>
      </c>
      <c r="CU7" s="8"/>
      <c r="CV7" s="8"/>
      <c r="CW7" s="8"/>
      <c r="CX7" s="7" t="s">
        <v>49</v>
      </c>
      <c r="CY7" s="7"/>
    </row>
    <row r="8" spans="1:103" s="3" customFormat="1" ht="14.5" customHeight="1" x14ac:dyDescent="0.35">
      <c r="A8" s="4" t="s">
        <v>66</v>
      </c>
      <c r="B8" s="4"/>
      <c r="C8" s="4"/>
      <c r="D8" s="5" t="s">
        <v>67</v>
      </c>
      <c r="E8" s="5"/>
      <c r="F8" s="5"/>
      <c r="G8" s="5"/>
      <c r="H8" s="6" t="str">
        <f>IF(AND(OR(W8&gt;'Selection Criteria 1'!$E$7,Y8&gt;'Selection Criteria 1'!$E$7),OR(AE8&gt;'Selection Criteria 1'!$E$8,AG8&gt;'Selection Criteria 1'!$E$8,AI8&gt;'Selection Criteria 1'!$E$8)),"Distress","")</f>
        <v/>
      </c>
      <c r="I8" s="6"/>
      <c r="J8" s="6" t="str">
        <f>IF(OR(BC8&gt;'Selection Criteria 2'!$E$4,Selection!BE8&gt;'Selection Criteria 2'!$E$4,Selection!BG8&gt;'Selection Criteria 2'!$E$4),"Over-Leveraged","")</f>
        <v/>
      </c>
      <c r="K8" s="6"/>
      <c r="L8" s="6" t="str">
        <f t="shared" si="0"/>
        <v>Majority</v>
      </c>
      <c r="M8" s="6"/>
      <c r="N8" s="6" t="str">
        <f t="shared" si="1"/>
        <v/>
      </c>
      <c r="O8" s="7">
        <v>2683610139</v>
      </c>
      <c r="P8" s="7"/>
      <c r="Q8" s="7" t="s">
        <v>68</v>
      </c>
      <c r="R8" s="7"/>
      <c r="S8" s="8" t="s">
        <v>61</v>
      </c>
      <c r="T8" s="8"/>
      <c r="U8" s="9">
        <v>44926</v>
      </c>
      <c r="V8" s="10">
        <v>179</v>
      </c>
      <c r="W8" s="11">
        <v>42074.737999999998</v>
      </c>
      <c r="X8" s="11"/>
      <c r="Y8" s="11">
        <v>37630.493000000002</v>
      </c>
      <c r="Z8" s="11"/>
      <c r="AA8" s="11">
        <v>32302.701000000001</v>
      </c>
      <c r="AB8" s="11"/>
      <c r="AC8" s="11">
        <v>45824.048999999999</v>
      </c>
      <c r="AD8" s="11"/>
      <c r="AE8" s="11">
        <v>-692.64276493369323</v>
      </c>
      <c r="AF8" s="11"/>
      <c r="AG8" s="11">
        <v>-6.1786902755353692</v>
      </c>
      <c r="AH8" s="11"/>
      <c r="AI8" s="11">
        <v>-4.8708589295391</v>
      </c>
      <c r="AJ8" s="11"/>
      <c r="AK8" s="11">
        <v>1.2059629128625875</v>
      </c>
      <c r="AL8" s="11"/>
      <c r="AM8" s="11">
        <v>-17.042000000000002</v>
      </c>
      <c r="AN8" s="11"/>
      <c r="AO8" s="11">
        <v>-1409.075</v>
      </c>
      <c r="AP8" s="11"/>
      <c r="AQ8" s="11">
        <v>-2085.27</v>
      </c>
      <c r="AR8" s="11"/>
      <c r="AS8" s="11">
        <v>3986.0720000000001</v>
      </c>
      <c r="AT8" s="11"/>
      <c r="AU8" s="11">
        <v>11804.018</v>
      </c>
      <c r="AV8" s="11"/>
      <c r="AW8" s="11">
        <v>8706.2379999999994</v>
      </c>
      <c r="AX8" s="11"/>
      <c r="AY8" s="11">
        <v>10157.056</v>
      </c>
      <c r="AZ8" s="11"/>
      <c r="BA8" s="11">
        <v>4807.0550000000003</v>
      </c>
      <c r="BB8" s="11"/>
      <c r="BC8" s="11">
        <v>1.06</v>
      </c>
      <c r="BD8" s="11"/>
      <c r="BE8" s="11">
        <v>0.72000000000000008</v>
      </c>
      <c r="BF8" s="11"/>
      <c r="BG8" s="11">
        <v>0.59</v>
      </c>
      <c r="BH8" s="11"/>
      <c r="BI8" s="11">
        <v>0.25</v>
      </c>
      <c r="BJ8" s="11"/>
      <c r="BK8" s="11">
        <v>-10.700775281399068</v>
      </c>
      <c r="BL8" s="11"/>
      <c r="BM8" s="11"/>
      <c r="BN8" s="11">
        <v>-17.338610637854117</v>
      </c>
      <c r="BO8" s="11"/>
      <c r="BP8" s="11"/>
      <c r="BQ8" s="11">
        <v>-19.741121907387669</v>
      </c>
      <c r="BR8" s="11"/>
      <c r="BS8" s="11"/>
      <c r="BT8" s="11">
        <v>-1.9651024968932425</v>
      </c>
      <c r="BU8" s="11"/>
      <c r="BV8" s="11"/>
      <c r="BW8" s="11">
        <v>17737.171999999999</v>
      </c>
      <c r="BX8" s="11"/>
      <c r="BY8" s="11"/>
      <c r="BZ8" s="11">
        <v>24220.088</v>
      </c>
      <c r="CA8" s="11"/>
      <c r="CB8" s="11"/>
      <c r="CC8" s="11">
        <v>29418.563999999998</v>
      </c>
      <c r="CD8" s="11"/>
      <c r="CE8" s="11"/>
      <c r="CF8" s="11">
        <v>35210.285000000003</v>
      </c>
      <c r="CG8" s="11"/>
      <c r="CH8" s="11"/>
      <c r="CI8" s="11">
        <v>-6470.3280000000004</v>
      </c>
      <c r="CJ8" s="11"/>
      <c r="CK8" s="11">
        <v>-5219.4380000000001</v>
      </c>
      <c r="CL8" s="11"/>
      <c r="CM8" s="11">
        <v>-5834.6530000000002</v>
      </c>
      <c r="CN8" s="11"/>
      <c r="CO8" s="11">
        <v>-793.476</v>
      </c>
      <c r="CP8" s="11"/>
      <c r="CQ8" s="11">
        <v>69.680000000000007</v>
      </c>
      <c r="CR8" s="11"/>
      <c r="CS8" s="11"/>
      <c r="CT8" s="8" t="s">
        <v>69</v>
      </c>
      <c r="CU8" s="8"/>
      <c r="CV8" s="8"/>
      <c r="CW8" s="8"/>
      <c r="CX8" s="7" t="s">
        <v>49</v>
      </c>
      <c r="CY8" s="7"/>
    </row>
    <row r="9" spans="1:103" s="3" customFormat="1" ht="14.5" customHeight="1" x14ac:dyDescent="0.35">
      <c r="A9" s="4" t="s">
        <v>70</v>
      </c>
      <c r="B9" s="4"/>
      <c r="C9" s="4"/>
      <c r="D9" s="5" t="s">
        <v>71</v>
      </c>
      <c r="E9" s="5"/>
      <c r="F9" s="5"/>
      <c r="G9" s="5"/>
      <c r="H9" s="6" t="str">
        <f>IF(AND(OR(W9&gt;'Selection Criteria 1'!$E$7,Y9&gt;'Selection Criteria 1'!$E$7),OR(AE9&gt;'Selection Criteria 1'!$E$8,AG9&gt;'Selection Criteria 1'!$E$8,AI9&gt;'Selection Criteria 1'!$E$8)),"Distress","")</f>
        <v>Distress</v>
      </c>
      <c r="I9" s="6"/>
      <c r="J9" s="6" t="str">
        <f>IF(OR(BC9&gt;'Selection Criteria 2'!$E$4,Selection!BE9&gt;'Selection Criteria 2'!$E$4,Selection!BG9&gt;'Selection Criteria 2'!$E$4),"Over-Leveraged","")</f>
        <v/>
      </c>
      <c r="K9" s="6"/>
      <c r="L9" s="6" t="str">
        <f t="shared" si="0"/>
        <v>Majority</v>
      </c>
      <c r="M9" s="6"/>
      <c r="N9" s="6" t="str">
        <f t="shared" si="1"/>
        <v/>
      </c>
      <c r="O9" s="7">
        <v>10394710965</v>
      </c>
      <c r="P9" s="7"/>
      <c r="Q9" s="7" t="s">
        <v>72</v>
      </c>
      <c r="R9" s="7"/>
      <c r="S9" s="8" t="s">
        <v>73</v>
      </c>
      <c r="T9" s="8"/>
      <c r="U9" s="9">
        <v>44926</v>
      </c>
      <c r="V9" s="10">
        <v>668</v>
      </c>
      <c r="W9" s="11">
        <v>297619</v>
      </c>
      <c r="X9" s="11"/>
      <c r="Y9" s="11">
        <v>180145</v>
      </c>
      <c r="Z9" s="11"/>
      <c r="AA9" s="11">
        <v>157525</v>
      </c>
      <c r="AB9" s="11"/>
      <c r="AC9" s="11">
        <v>171001</v>
      </c>
      <c r="AD9" s="11"/>
      <c r="AE9" s="11">
        <v>7.1271176330231452</v>
      </c>
      <c r="AF9" s="11"/>
      <c r="AG9" s="11">
        <v>6.8009417483101693</v>
      </c>
      <c r="AH9" s="11"/>
      <c r="AI9" s="11">
        <v>5.6454223571067272</v>
      </c>
      <c r="AJ9" s="11"/>
      <c r="AK9" s="11">
        <v>4.4109448919575502</v>
      </c>
      <c r="AL9" s="11"/>
      <c r="AM9" s="11">
        <v>16764</v>
      </c>
      <c r="AN9" s="11"/>
      <c r="AO9" s="11">
        <v>13167</v>
      </c>
      <c r="AP9" s="11"/>
      <c r="AQ9" s="11">
        <v>11862</v>
      </c>
      <c r="AR9" s="11"/>
      <c r="AS9" s="11">
        <v>15642</v>
      </c>
      <c r="AT9" s="11"/>
      <c r="AU9" s="11">
        <v>119479</v>
      </c>
      <c r="AV9" s="11"/>
      <c r="AW9" s="11">
        <v>89548</v>
      </c>
      <c r="AX9" s="11"/>
      <c r="AY9" s="11">
        <v>66966</v>
      </c>
      <c r="AZ9" s="11"/>
      <c r="BA9" s="11">
        <v>68996</v>
      </c>
      <c r="BB9" s="11"/>
      <c r="BC9" s="11">
        <v>1</v>
      </c>
      <c r="BD9" s="11"/>
      <c r="BE9" s="11">
        <v>0.84000000000000008</v>
      </c>
      <c r="BF9" s="11"/>
      <c r="BG9" s="11">
        <v>0.69000000000000006</v>
      </c>
      <c r="BH9" s="11"/>
      <c r="BI9" s="11">
        <v>0.75000000000000011</v>
      </c>
      <c r="BJ9" s="11"/>
      <c r="BK9" s="11">
        <v>-2.9380506607929515</v>
      </c>
      <c r="BL9" s="11"/>
      <c r="BM9" s="11"/>
      <c r="BN9" s="11">
        <v>-3.2651455546813533</v>
      </c>
      <c r="BO9" s="11"/>
      <c r="BP9" s="11"/>
      <c r="BQ9" s="11">
        <v>-3.2794117647058822</v>
      </c>
      <c r="BR9" s="11"/>
      <c r="BS9" s="11"/>
      <c r="BT9" s="11">
        <v>-2.4474691620586984</v>
      </c>
      <c r="BU9" s="11"/>
      <c r="BV9" s="11"/>
      <c r="BW9" s="11">
        <v>139619</v>
      </c>
      <c r="BX9" s="11"/>
      <c r="BY9" s="11"/>
      <c r="BZ9" s="11">
        <v>150335</v>
      </c>
      <c r="CA9" s="11"/>
      <c r="CB9" s="11"/>
      <c r="CC9" s="11">
        <v>114150</v>
      </c>
      <c r="CD9" s="11"/>
      <c r="CE9" s="11"/>
      <c r="CF9" s="11">
        <v>114106</v>
      </c>
      <c r="CG9" s="11"/>
      <c r="CH9" s="11"/>
      <c r="CI9" s="11">
        <v>-11220</v>
      </c>
      <c r="CJ9" s="11"/>
      <c r="CK9" s="11">
        <v>-13719</v>
      </c>
      <c r="CL9" s="11"/>
      <c r="CM9" s="11">
        <v>-4632</v>
      </c>
      <c r="CN9" s="11"/>
      <c r="CO9" s="11">
        <v>-7336</v>
      </c>
      <c r="CP9" s="11"/>
      <c r="CQ9" s="11">
        <v>82.5</v>
      </c>
      <c r="CR9" s="11"/>
      <c r="CS9" s="11"/>
      <c r="CT9" s="8" t="s">
        <v>74</v>
      </c>
      <c r="CU9" s="8"/>
      <c r="CV9" s="8"/>
      <c r="CW9" s="8"/>
      <c r="CX9" s="7">
        <v>82.5</v>
      </c>
      <c r="CY9" s="7"/>
    </row>
    <row r="10" spans="1:103" s="3" customFormat="1" ht="14.5" customHeight="1" x14ac:dyDescent="0.35">
      <c r="A10" s="4" t="s">
        <v>75</v>
      </c>
      <c r="B10" s="4"/>
      <c r="C10" s="4"/>
      <c r="D10" s="5" t="s">
        <v>76</v>
      </c>
      <c r="E10" s="5"/>
      <c r="F10" s="5"/>
      <c r="G10" s="5"/>
      <c r="H10" s="6" t="str">
        <f>IF(AND(OR(W10&gt;'Selection Criteria 1'!$E$7,Y10&gt;'Selection Criteria 1'!$E$7),OR(AE10&gt;'Selection Criteria 1'!$E$8,AG10&gt;'Selection Criteria 1'!$E$8,AI10&gt;'Selection Criteria 1'!$E$8)),"Distress","")</f>
        <v>Distress</v>
      </c>
      <c r="I10" s="6"/>
      <c r="J10" s="6" t="str">
        <f>IF(OR(BC10&gt;'Selection Criteria 2'!$E$4,Selection!BE10&gt;'Selection Criteria 2'!$E$4,Selection!BG10&gt;'Selection Criteria 2'!$E$4),"Over-Leveraged","")</f>
        <v>Over-Leveraged</v>
      </c>
      <c r="K10" s="6"/>
      <c r="L10" s="6" t="str">
        <f t="shared" si="0"/>
        <v>Majority</v>
      </c>
      <c r="M10" s="6"/>
      <c r="N10" s="6" t="str">
        <f t="shared" si="1"/>
        <v>Selected</v>
      </c>
      <c r="O10" s="7">
        <v>1896000302</v>
      </c>
      <c r="P10" s="7"/>
      <c r="Q10" s="7" t="s">
        <v>77</v>
      </c>
      <c r="R10" s="7"/>
      <c r="S10" s="8" t="s">
        <v>78</v>
      </c>
      <c r="T10" s="8"/>
      <c r="U10" s="9">
        <v>44926</v>
      </c>
      <c r="V10" s="10">
        <v>3013</v>
      </c>
      <c r="W10" s="11">
        <v>386491.00099999999</v>
      </c>
      <c r="X10" s="11"/>
      <c r="Y10" s="11">
        <v>263585.14299999998</v>
      </c>
      <c r="Z10" s="11"/>
      <c r="AA10" s="11">
        <v>223235.07500000001</v>
      </c>
      <c r="AB10" s="11"/>
      <c r="AC10" s="11">
        <v>387896.74300000002</v>
      </c>
      <c r="AD10" s="11"/>
      <c r="AE10" s="11">
        <v>5.1959694846814557</v>
      </c>
      <c r="AF10" s="11"/>
      <c r="AG10" s="11">
        <v>13.237382669056164</v>
      </c>
      <c r="AH10" s="11"/>
      <c r="AI10" s="11">
        <v>26.468720978009973</v>
      </c>
      <c r="AJ10" s="11"/>
      <c r="AK10" s="11">
        <v>4.1291374203638291</v>
      </c>
      <c r="AL10" s="11"/>
      <c r="AM10" s="11">
        <v>52409.874000000003</v>
      </c>
      <c r="AN10" s="11"/>
      <c r="AO10" s="11">
        <v>21565.495999999999</v>
      </c>
      <c r="AP10" s="11"/>
      <c r="AQ10" s="11">
        <v>10212.084000000001</v>
      </c>
      <c r="AR10" s="11"/>
      <c r="AS10" s="11">
        <v>61152.173999999999</v>
      </c>
      <c r="AT10" s="11"/>
      <c r="AU10" s="11">
        <v>272320.10600000003</v>
      </c>
      <c r="AV10" s="11"/>
      <c r="AW10" s="11">
        <v>285470.723</v>
      </c>
      <c r="AX10" s="11"/>
      <c r="AY10" s="11">
        <v>270300.80200000003</v>
      </c>
      <c r="AZ10" s="11"/>
      <c r="BA10" s="11">
        <v>252505.73</v>
      </c>
      <c r="BB10" s="11"/>
      <c r="BC10" s="11">
        <v>4.1899999999999995</v>
      </c>
      <c r="BD10" s="11"/>
      <c r="BE10" s="11">
        <v>2.58</v>
      </c>
      <c r="BF10" s="11"/>
      <c r="BG10" s="11">
        <v>1.87</v>
      </c>
      <c r="BH10" s="11"/>
      <c r="BI10" s="11">
        <v>1.6800000000000002</v>
      </c>
      <c r="BJ10" s="11"/>
      <c r="BK10" s="11">
        <v>-1.8725056927191961</v>
      </c>
      <c r="BL10" s="11"/>
      <c r="BM10" s="11"/>
      <c r="BN10" s="11">
        <v>-2.0810988541061701</v>
      </c>
      <c r="BO10" s="11"/>
      <c r="BP10" s="11"/>
      <c r="BQ10" s="11">
        <v>-2.5854836678736728</v>
      </c>
      <c r="BR10" s="11"/>
      <c r="BS10" s="11"/>
      <c r="BT10" s="11">
        <v>-0.13298033006886401</v>
      </c>
      <c r="BU10" s="11"/>
      <c r="BV10" s="11"/>
      <c r="BW10" s="11">
        <v>75104.55</v>
      </c>
      <c r="BX10" s="11"/>
      <c r="BY10" s="11"/>
      <c r="BZ10" s="11">
        <v>122065.057</v>
      </c>
      <c r="CA10" s="11"/>
      <c r="CB10" s="11"/>
      <c r="CC10" s="11">
        <v>167525.978</v>
      </c>
      <c r="CD10" s="11"/>
      <c r="CE10" s="11"/>
      <c r="CF10" s="11">
        <v>166228.33199999999</v>
      </c>
      <c r="CG10" s="11"/>
      <c r="CH10" s="11"/>
      <c r="CI10" s="11">
        <v>-46227.400999999998</v>
      </c>
      <c r="CJ10" s="11"/>
      <c r="CK10" s="11">
        <v>-39155.425999999999</v>
      </c>
      <c r="CL10" s="11"/>
      <c r="CM10" s="11">
        <v>-13110.697</v>
      </c>
      <c r="CN10" s="11"/>
      <c r="CO10" s="11">
        <v>-12991.569</v>
      </c>
      <c r="CP10" s="11"/>
      <c r="CQ10" s="11">
        <v>82.39</v>
      </c>
      <c r="CR10" s="11"/>
      <c r="CS10" s="11"/>
      <c r="CT10" s="8" t="s">
        <v>79</v>
      </c>
      <c r="CU10" s="8"/>
      <c r="CV10" s="8"/>
      <c r="CW10" s="8"/>
      <c r="CX10" s="7" t="s">
        <v>49</v>
      </c>
      <c r="CY10" s="7"/>
    </row>
    <row r="11" spans="1:103" s="3" customFormat="1" ht="14.5" customHeight="1" x14ac:dyDescent="0.35">
      <c r="A11" s="4" t="s">
        <v>75</v>
      </c>
      <c r="B11" s="4"/>
      <c r="C11" s="4"/>
      <c r="D11" s="5" t="s">
        <v>80</v>
      </c>
      <c r="E11" s="5"/>
      <c r="F11" s="5"/>
      <c r="G11" s="5"/>
      <c r="H11" s="6" t="str">
        <f>IF(AND(OR(W11&gt;'Selection Criteria 1'!$E$7,Y11&gt;'Selection Criteria 1'!$E$7),OR(AE11&gt;'Selection Criteria 1'!$E$8,AG11&gt;'Selection Criteria 1'!$E$8,AI11&gt;'Selection Criteria 1'!$E$8)),"Distress","")</f>
        <v>Distress</v>
      </c>
      <c r="I11" s="6"/>
      <c r="J11" s="6" t="str">
        <f>IF(OR(BC11&gt;'Selection Criteria 2'!$E$4,Selection!BE11&gt;'Selection Criteria 2'!$E$4,Selection!BG11&gt;'Selection Criteria 2'!$E$4),"Over-Leveraged","")</f>
        <v>Over-Leveraged</v>
      </c>
      <c r="K11" s="6"/>
      <c r="L11" s="6" t="str">
        <f t="shared" si="0"/>
        <v/>
      </c>
      <c r="M11" s="6"/>
      <c r="N11" s="6" t="str">
        <f t="shared" si="1"/>
        <v/>
      </c>
      <c r="O11" s="7">
        <v>6955720963</v>
      </c>
      <c r="P11" s="7"/>
      <c r="Q11" s="7" t="s">
        <v>81</v>
      </c>
      <c r="R11" s="7"/>
      <c r="S11" s="8" t="s">
        <v>61</v>
      </c>
      <c r="T11" s="8"/>
      <c r="U11" s="9">
        <v>44926</v>
      </c>
      <c r="V11" s="10">
        <v>2259</v>
      </c>
      <c r="W11" s="11">
        <v>226642</v>
      </c>
      <c r="X11" s="11"/>
      <c r="Y11" s="11">
        <v>215046</v>
      </c>
      <c r="Z11" s="11"/>
      <c r="AA11" s="11">
        <v>141553</v>
      </c>
      <c r="AB11" s="11"/>
      <c r="AC11" s="11">
        <v>171864.71599999999</v>
      </c>
      <c r="AD11" s="11"/>
      <c r="AE11" s="11">
        <v>4.6868282733192119</v>
      </c>
      <c r="AF11" s="11"/>
      <c r="AG11" s="11">
        <v>4.9392328656050815</v>
      </c>
      <c r="AH11" s="11"/>
      <c r="AI11" s="11">
        <v>11.522018726206399</v>
      </c>
      <c r="AJ11" s="11"/>
      <c r="AK11" s="11">
        <v>10.886765295161009</v>
      </c>
      <c r="AL11" s="11"/>
      <c r="AM11" s="11">
        <v>50988</v>
      </c>
      <c r="AN11" s="11"/>
      <c r="AO11" s="11">
        <v>44399</v>
      </c>
      <c r="AP11" s="11"/>
      <c r="AQ11" s="11">
        <v>19438</v>
      </c>
      <c r="AR11" s="11"/>
      <c r="AS11" s="11">
        <v>15010.875</v>
      </c>
      <c r="AT11" s="11"/>
      <c r="AU11" s="11">
        <v>238972</v>
      </c>
      <c r="AV11" s="11"/>
      <c r="AW11" s="11">
        <v>219297</v>
      </c>
      <c r="AX11" s="11"/>
      <c r="AY11" s="11">
        <v>223965</v>
      </c>
      <c r="AZ11" s="11"/>
      <c r="BA11" s="11">
        <v>163419.87299999999</v>
      </c>
      <c r="BB11" s="11"/>
      <c r="BC11" s="11">
        <v>1.7800000000000002</v>
      </c>
      <c r="BD11" s="11"/>
      <c r="BE11" s="11">
        <v>1.7500000000000002</v>
      </c>
      <c r="BF11" s="11"/>
      <c r="BG11" s="11">
        <v>1.92</v>
      </c>
      <c r="BH11" s="11"/>
      <c r="BI11" s="11">
        <v>1.41</v>
      </c>
      <c r="BJ11" s="11"/>
      <c r="BK11" s="11">
        <v>1.0526213466398808</v>
      </c>
      <c r="BL11" s="11"/>
      <c r="BM11" s="11"/>
      <c r="BN11" s="11">
        <v>0.8771304617291602</v>
      </c>
      <c r="BO11" s="11"/>
      <c r="BP11" s="11"/>
      <c r="BQ11" s="11">
        <v>-0.52787258248009106</v>
      </c>
      <c r="BR11" s="11"/>
      <c r="BS11" s="11"/>
      <c r="BT11" s="11">
        <v>-4.9941317266320713</v>
      </c>
      <c r="BU11" s="11"/>
      <c r="BV11" s="11"/>
      <c r="BW11" s="11">
        <v>147968</v>
      </c>
      <c r="BX11" s="11"/>
      <c r="BY11" s="11"/>
      <c r="BZ11" s="11">
        <v>148600</v>
      </c>
      <c r="CA11" s="11"/>
      <c r="CB11" s="11"/>
      <c r="CC11" s="11">
        <v>131739</v>
      </c>
      <c r="CD11" s="11"/>
      <c r="CE11" s="11"/>
      <c r="CF11" s="11">
        <v>131120.63</v>
      </c>
      <c r="CG11" s="11"/>
      <c r="CH11" s="11"/>
      <c r="CI11" s="11">
        <v>-2137</v>
      </c>
      <c r="CJ11" s="11"/>
      <c r="CK11" s="11">
        <v>-4402</v>
      </c>
      <c r="CL11" s="11"/>
      <c r="CM11" s="11">
        <v>-30111</v>
      </c>
      <c r="CN11" s="11"/>
      <c r="CO11" s="11">
        <v>-57966.034</v>
      </c>
      <c r="CP11" s="11"/>
      <c r="CQ11" s="11"/>
      <c r="CR11" s="11"/>
      <c r="CS11" s="11"/>
      <c r="CT11" s="8" t="s">
        <v>82</v>
      </c>
      <c r="CU11" s="8"/>
      <c r="CV11" s="8"/>
      <c r="CW11" s="8"/>
      <c r="CX11" s="7" t="s">
        <v>49</v>
      </c>
      <c r="CY11" s="7"/>
    </row>
    <row r="12" spans="1:103" s="3" customFormat="1" ht="14.5" customHeight="1" x14ac:dyDescent="0.35">
      <c r="A12" s="4" t="s">
        <v>75</v>
      </c>
      <c r="B12" s="4"/>
      <c r="C12" s="4"/>
      <c r="D12" s="5" t="s">
        <v>83</v>
      </c>
      <c r="E12" s="5"/>
      <c r="F12" s="5"/>
      <c r="G12" s="5"/>
      <c r="H12" s="6" t="str">
        <f>IF(AND(OR(W12&gt;'Selection Criteria 1'!$E$7,Y12&gt;'Selection Criteria 1'!$E$7),OR(AE12&gt;'Selection Criteria 1'!$E$8,AG12&gt;'Selection Criteria 1'!$E$8,AI12&gt;'Selection Criteria 1'!$E$8)),"Distress","")</f>
        <v>Distress</v>
      </c>
      <c r="I12" s="6"/>
      <c r="J12" s="6" t="str">
        <f>IF(OR(BC12&gt;'Selection Criteria 2'!$E$4,Selection!BE12&gt;'Selection Criteria 2'!$E$4,Selection!BG12&gt;'Selection Criteria 2'!$E$4),"Over-Leveraged","")</f>
        <v>Over-Leveraged</v>
      </c>
      <c r="K12" s="6"/>
      <c r="L12" s="6" t="str">
        <f t="shared" si="0"/>
        <v/>
      </c>
      <c r="M12" s="6"/>
      <c r="N12" s="6" t="str">
        <f t="shared" si="1"/>
        <v/>
      </c>
      <c r="O12" s="7">
        <v>852810266</v>
      </c>
      <c r="P12" s="7"/>
      <c r="Q12" s="7" t="s">
        <v>84</v>
      </c>
      <c r="R12" s="7"/>
      <c r="S12" s="8" t="s">
        <v>85</v>
      </c>
      <c r="T12" s="8"/>
      <c r="U12" s="9">
        <v>44926</v>
      </c>
      <c r="V12" s="10">
        <v>1169</v>
      </c>
      <c r="W12" s="11">
        <v>395624</v>
      </c>
      <c r="X12" s="11"/>
      <c r="Y12" s="11">
        <v>277588</v>
      </c>
      <c r="Z12" s="11"/>
      <c r="AA12" s="11">
        <v>193460</v>
      </c>
      <c r="AB12" s="11"/>
      <c r="AC12" s="11"/>
      <c r="AD12" s="11"/>
      <c r="AE12" s="11">
        <v>7.1023209965050631</v>
      </c>
      <c r="AF12" s="11"/>
      <c r="AG12" s="11">
        <v>0.34359684910065941</v>
      </c>
      <c r="AH12" s="11"/>
      <c r="AI12" s="11">
        <v>47.872842502696869</v>
      </c>
      <c r="AJ12" s="11"/>
      <c r="AK12" s="11">
        <v>0</v>
      </c>
      <c r="AL12" s="11"/>
      <c r="AM12" s="11">
        <v>55795</v>
      </c>
      <c r="AN12" s="11"/>
      <c r="AO12" s="11">
        <v>38973</v>
      </c>
      <c r="AP12" s="11"/>
      <c r="AQ12" s="11">
        <v>7416</v>
      </c>
      <c r="AR12" s="11"/>
      <c r="AS12" s="11"/>
      <c r="AT12" s="11"/>
      <c r="AU12" s="11">
        <v>396274</v>
      </c>
      <c r="AV12" s="11"/>
      <c r="AW12" s="11">
        <v>13391</v>
      </c>
      <c r="AX12" s="11"/>
      <c r="AY12" s="11">
        <v>355025</v>
      </c>
      <c r="AZ12" s="11"/>
      <c r="BA12" s="11"/>
      <c r="BB12" s="11"/>
      <c r="BC12" s="11">
        <v>1.98</v>
      </c>
      <c r="BD12" s="11"/>
      <c r="BE12" s="11">
        <v>0.38000000000000006</v>
      </c>
      <c r="BF12" s="11"/>
      <c r="BG12" s="11">
        <v>1.94</v>
      </c>
      <c r="BH12" s="11"/>
      <c r="BI12" s="11"/>
      <c r="BJ12" s="11"/>
      <c r="BK12" s="11">
        <v>1.2749166056464079</v>
      </c>
      <c r="BL12" s="11"/>
      <c r="BM12" s="11"/>
      <c r="BN12" s="11">
        <v>0.69826105174942388</v>
      </c>
      <c r="BO12" s="11"/>
      <c r="BP12" s="11"/>
      <c r="BQ12" s="11">
        <v>-0.43475565657609255</v>
      </c>
      <c r="BR12" s="11"/>
      <c r="BS12" s="11"/>
      <c r="BT12" s="11"/>
      <c r="BU12" s="11"/>
      <c r="BV12" s="11"/>
      <c r="BW12" s="11">
        <v>218534</v>
      </c>
      <c r="BX12" s="11"/>
      <c r="BY12" s="11"/>
      <c r="BZ12" s="11">
        <v>219653</v>
      </c>
      <c r="CA12" s="11"/>
      <c r="CB12" s="11"/>
      <c r="CC12" s="11">
        <v>224894</v>
      </c>
      <c r="CD12" s="11"/>
      <c r="CE12" s="11"/>
      <c r="CF12" s="11"/>
      <c r="CG12" s="11"/>
      <c r="CH12" s="11"/>
      <c r="CI12" s="11">
        <v>2532</v>
      </c>
      <c r="CJ12" s="11"/>
      <c r="CK12" s="11">
        <v>-6509</v>
      </c>
      <c r="CL12" s="11"/>
      <c r="CM12" s="11">
        <v>-33077</v>
      </c>
      <c r="CN12" s="11"/>
      <c r="CO12" s="11"/>
      <c r="CP12" s="11"/>
      <c r="CQ12" s="11"/>
      <c r="CR12" s="11"/>
      <c r="CS12" s="11"/>
      <c r="CT12" s="8" t="s">
        <v>86</v>
      </c>
      <c r="CU12" s="8"/>
      <c r="CV12" s="8"/>
      <c r="CW12" s="8"/>
      <c r="CX12" s="7" t="s">
        <v>49</v>
      </c>
      <c r="CY12" s="7"/>
    </row>
    <row r="13" spans="1:103" s="3" customFormat="1" ht="14.5" customHeight="1" x14ac:dyDescent="0.35">
      <c r="A13" s="4" t="s">
        <v>87</v>
      </c>
      <c r="B13" s="4"/>
      <c r="C13" s="4"/>
      <c r="D13" s="5" t="s">
        <v>88</v>
      </c>
      <c r="E13" s="5"/>
      <c r="F13" s="5"/>
      <c r="G13" s="5"/>
      <c r="H13" s="6" t="str">
        <f>IF(AND(OR(W13&gt;'Selection Criteria 1'!$E$7,Y13&gt;'Selection Criteria 1'!$E$7),OR(AE13&gt;'Selection Criteria 1'!$E$8,AG13&gt;'Selection Criteria 1'!$E$8,AI13&gt;'Selection Criteria 1'!$E$8)),"Distress","")</f>
        <v/>
      </c>
      <c r="I13" s="6"/>
      <c r="J13" s="6" t="str">
        <f>IF(OR(BC13&gt;'Selection Criteria 2'!$E$4,Selection!BE13&gt;'Selection Criteria 2'!$E$4,Selection!BG13&gt;'Selection Criteria 2'!$E$4),"Over-Leveraged","")</f>
        <v>Over-Leveraged</v>
      </c>
      <c r="K13" s="6"/>
      <c r="L13" s="6" t="str">
        <f t="shared" si="0"/>
        <v>Majority</v>
      </c>
      <c r="M13" s="6"/>
      <c r="N13" s="6" t="str">
        <f t="shared" si="1"/>
        <v/>
      </c>
      <c r="O13" s="7">
        <v>2457580989</v>
      </c>
      <c r="P13" s="7"/>
      <c r="Q13" s="7" t="s">
        <v>89</v>
      </c>
      <c r="R13" s="7"/>
      <c r="S13" s="8" t="s">
        <v>90</v>
      </c>
      <c r="T13" s="8"/>
      <c r="U13" s="9">
        <v>44926</v>
      </c>
      <c r="V13" s="10">
        <v>752</v>
      </c>
      <c r="W13" s="11">
        <v>112648</v>
      </c>
      <c r="X13" s="11"/>
      <c r="Y13" s="11">
        <v>99637</v>
      </c>
      <c r="Z13" s="11"/>
      <c r="AA13" s="11">
        <v>84212</v>
      </c>
      <c r="AB13" s="11"/>
      <c r="AC13" s="11">
        <v>92674</v>
      </c>
      <c r="AD13" s="11"/>
      <c r="AE13" s="11">
        <v>5.2790107386918317</v>
      </c>
      <c r="AF13" s="11"/>
      <c r="AG13" s="11">
        <v>4.214792869183225</v>
      </c>
      <c r="AH13" s="11"/>
      <c r="AI13" s="11">
        <v>4.7090331366318656</v>
      </c>
      <c r="AJ13" s="11"/>
      <c r="AK13" s="11">
        <v>1.5375026522384894</v>
      </c>
      <c r="AL13" s="11"/>
      <c r="AM13" s="11">
        <v>15365</v>
      </c>
      <c r="AN13" s="11"/>
      <c r="AO13" s="11">
        <v>19577</v>
      </c>
      <c r="AP13" s="11"/>
      <c r="AQ13" s="11">
        <v>15421</v>
      </c>
      <c r="AR13" s="11"/>
      <c r="AS13" s="11">
        <v>18852</v>
      </c>
      <c r="AT13" s="11"/>
      <c r="AU13" s="11">
        <v>81112</v>
      </c>
      <c r="AV13" s="11"/>
      <c r="AW13" s="11">
        <v>82513</v>
      </c>
      <c r="AX13" s="11"/>
      <c r="AY13" s="11">
        <v>72618</v>
      </c>
      <c r="AZ13" s="11"/>
      <c r="BA13" s="11">
        <v>28985</v>
      </c>
      <c r="BB13" s="11"/>
      <c r="BC13" s="11">
        <v>1.3900000000000001</v>
      </c>
      <c r="BD13" s="11"/>
      <c r="BE13" s="11">
        <v>1.3900000000000001</v>
      </c>
      <c r="BF13" s="11"/>
      <c r="BG13" s="11">
        <v>1.1000000000000001</v>
      </c>
      <c r="BH13" s="11"/>
      <c r="BI13" s="11">
        <v>0.72000000000000008</v>
      </c>
      <c r="BJ13" s="11"/>
      <c r="BK13" s="11">
        <v>-7.8666925014532069E-2</v>
      </c>
      <c r="BL13" s="11"/>
      <c r="BM13" s="11"/>
      <c r="BN13" s="11">
        <v>1.1543506777437691</v>
      </c>
      <c r="BO13" s="11"/>
      <c r="BP13" s="11"/>
      <c r="BQ13" s="11">
        <v>-5.5284552845528454E-2</v>
      </c>
      <c r="BR13" s="11"/>
      <c r="BS13" s="11"/>
      <c r="BT13" s="11">
        <v>4.1347216319592013</v>
      </c>
      <c r="BU13" s="11"/>
      <c r="BV13" s="11"/>
      <c r="BW13" s="11">
        <v>73252</v>
      </c>
      <c r="BX13" s="11"/>
      <c r="BY13" s="11"/>
      <c r="BZ13" s="11">
        <v>80082</v>
      </c>
      <c r="CA13" s="11"/>
      <c r="CB13" s="11"/>
      <c r="CC13" s="11">
        <v>80935</v>
      </c>
      <c r="CD13" s="11"/>
      <c r="CE13" s="11"/>
      <c r="CF13" s="11">
        <v>51401</v>
      </c>
      <c r="CG13" s="11"/>
      <c r="CH13" s="11"/>
      <c r="CI13" s="11">
        <v>-8220</v>
      </c>
      <c r="CJ13" s="11"/>
      <c r="CK13" s="11">
        <v>-792</v>
      </c>
      <c r="CL13" s="11"/>
      <c r="CM13" s="11">
        <v>-6810</v>
      </c>
      <c r="CN13" s="11"/>
      <c r="CO13" s="11">
        <v>4931</v>
      </c>
      <c r="CP13" s="11"/>
      <c r="CQ13" s="11">
        <v>69.95</v>
      </c>
      <c r="CR13" s="11"/>
      <c r="CS13" s="11"/>
      <c r="CT13" s="8" t="s">
        <v>91</v>
      </c>
      <c r="CU13" s="8"/>
      <c r="CV13" s="8"/>
      <c r="CW13" s="8"/>
      <c r="CX13" s="7" t="s">
        <v>49</v>
      </c>
      <c r="CY13" s="7"/>
    </row>
    <row r="14" spans="1:103" s="3" customFormat="1" ht="14.5" customHeight="1" x14ac:dyDescent="0.35">
      <c r="A14" s="4" t="s">
        <v>87</v>
      </c>
      <c r="B14" s="4"/>
      <c r="C14" s="4"/>
      <c r="D14" s="5" t="s">
        <v>92</v>
      </c>
      <c r="E14" s="5"/>
      <c r="F14" s="5"/>
      <c r="G14" s="5"/>
      <c r="H14" s="6" t="str">
        <f>IF(AND(OR(W14&gt;'Selection Criteria 1'!$E$7,Y14&gt;'Selection Criteria 1'!$E$7),OR(AE14&gt;'Selection Criteria 1'!$E$8,AG14&gt;'Selection Criteria 1'!$E$8,AI14&gt;'Selection Criteria 1'!$E$8)),"Distress","")</f>
        <v>Distress</v>
      </c>
      <c r="I14" s="6"/>
      <c r="J14" s="6" t="str">
        <f>IF(OR(BC14&gt;'Selection Criteria 2'!$E$4,Selection!BE14&gt;'Selection Criteria 2'!$E$4,Selection!BG14&gt;'Selection Criteria 2'!$E$4),"Over-Leveraged","")</f>
        <v>Over-Leveraged</v>
      </c>
      <c r="K14" s="6"/>
      <c r="L14" s="6" t="str">
        <f t="shared" si="0"/>
        <v/>
      </c>
      <c r="M14" s="6"/>
      <c r="N14" s="6" t="str">
        <f t="shared" si="1"/>
        <v/>
      </c>
      <c r="O14" s="7">
        <v>1678880939</v>
      </c>
      <c r="P14" s="7"/>
      <c r="Q14" s="7" t="s">
        <v>93</v>
      </c>
      <c r="R14" s="7"/>
      <c r="S14" s="8" t="s">
        <v>94</v>
      </c>
      <c r="T14" s="8"/>
      <c r="U14" s="9">
        <v>44561</v>
      </c>
      <c r="V14" s="10">
        <v>263</v>
      </c>
      <c r="W14" s="11"/>
      <c r="X14" s="11"/>
      <c r="Y14" s="11">
        <v>94840</v>
      </c>
      <c r="Z14" s="11"/>
      <c r="AA14" s="11">
        <v>75873</v>
      </c>
      <c r="AB14" s="11"/>
      <c r="AC14" s="11">
        <v>78915</v>
      </c>
      <c r="AD14" s="11"/>
      <c r="AE14" s="11">
        <v>0</v>
      </c>
      <c r="AF14" s="11"/>
      <c r="AG14" s="11">
        <v>7.9764986376021803</v>
      </c>
      <c r="AH14" s="11"/>
      <c r="AI14" s="11">
        <v>8.6055797733217094</v>
      </c>
      <c r="AJ14" s="11"/>
      <c r="AK14" s="11">
        <v>6.699269420008946</v>
      </c>
      <c r="AL14" s="11"/>
      <c r="AM14" s="11"/>
      <c r="AN14" s="11"/>
      <c r="AO14" s="11">
        <v>5872</v>
      </c>
      <c r="AP14" s="11"/>
      <c r="AQ14" s="11">
        <v>5735</v>
      </c>
      <c r="AR14" s="11"/>
      <c r="AS14" s="11">
        <v>6707</v>
      </c>
      <c r="AT14" s="11"/>
      <c r="AU14" s="11"/>
      <c r="AV14" s="11"/>
      <c r="AW14" s="11">
        <v>46838</v>
      </c>
      <c r="AX14" s="11"/>
      <c r="AY14" s="11">
        <v>49353</v>
      </c>
      <c r="AZ14" s="11"/>
      <c r="BA14" s="11">
        <v>44932</v>
      </c>
      <c r="BB14" s="11"/>
      <c r="BC14" s="11"/>
      <c r="BD14" s="11"/>
      <c r="BE14" s="11">
        <v>2.86</v>
      </c>
      <c r="BF14" s="11"/>
      <c r="BG14" s="11">
        <v>3.65</v>
      </c>
      <c r="BH14" s="11"/>
      <c r="BI14" s="11">
        <v>2.98</v>
      </c>
      <c r="BJ14" s="11"/>
      <c r="BK14" s="11"/>
      <c r="BL14" s="11"/>
      <c r="BM14" s="11"/>
      <c r="BN14" s="11">
        <v>0.89568345323741005</v>
      </c>
      <c r="BO14" s="11"/>
      <c r="BP14" s="11"/>
      <c r="BQ14" s="11">
        <v>1.3958493466564181</v>
      </c>
      <c r="BR14" s="11"/>
      <c r="BS14" s="11"/>
      <c r="BT14" s="11">
        <v>2.9979035639412999</v>
      </c>
      <c r="BU14" s="11"/>
      <c r="BV14" s="11"/>
      <c r="BW14" s="11"/>
      <c r="BX14" s="11"/>
      <c r="BY14" s="11"/>
      <c r="BZ14" s="11">
        <v>21264</v>
      </c>
      <c r="CA14" s="11"/>
      <c r="CB14" s="11"/>
      <c r="CC14" s="11">
        <v>18365</v>
      </c>
      <c r="CD14" s="11"/>
      <c r="CE14" s="11"/>
      <c r="CF14" s="11">
        <v>17735</v>
      </c>
      <c r="CG14" s="11"/>
      <c r="CH14" s="11"/>
      <c r="CI14" s="11"/>
      <c r="CJ14" s="11"/>
      <c r="CK14" s="11">
        <v>2800</v>
      </c>
      <c r="CL14" s="11"/>
      <c r="CM14" s="11">
        <v>1108</v>
      </c>
      <c r="CN14" s="11"/>
      <c r="CO14" s="11">
        <v>1963</v>
      </c>
      <c r="CP14" s="11"/>
      <c r="CQ14" s="11"/>
      <c r="CR14" s="11"/>
      <c r="CS14" s="11"/>
      <c r="CT14" s="8" t="s">
        <v>92</v>
      </c>
      <c r="CU14" s="8"/>
      <c r="CV14" s="8"/>
      <c r="CW14" s="8"/>
      <c r="CX14" s="7">
        <v>100</v>
      </c>
      <c r="CY14" s="7">
        <v>100</v>
      </c>
    </row>
    <row r="15" spans="1:103" s="3" customFormat="1" ht="14.5" customHeight="1" x14ac:dyDescent="0.35">
      <c r="A15" s="4" t="s">
        <v>95</v>
      </c>
      <c r="B15" s="4"/>
      <c r="C15" s="4"/>
      <c r="D15" s="5" t="s">
        <v>96</v>
      </c>
      <c r="E15" s="5"/>
      <c r="F15" s="5"/>
      <c r="G15" s="5"/>
      <c r="H15" s="6" t="str">
        <f>IF(AND(OR(W15&gt;'Selection Criteria 1'!$E$7,Y15&gt;'Selection Criteria 1'!$E$7),OR(AE15&gt;'Selection Criteria 1'!$E$8,AG15&gt;'Selection Criteria 1'!$E$8,AI15&gt;'Selection Criteria 1'!$E$8)),"Distress","")</f>
        <v>Distress</v>
      </c>
      <c r="I15" s="6"/>
      <c r="J15" s="6" t="str">
        <f>IF(OR(BC15&gt;'Selection Criteria 2'!$E$4,Selection!BE15&gt;'Selection Criteria 2'!$E$4,Selection!BG15&gt;'Selection Criteria 2'!$E$4),"Over-Leveraged","")</f>
        <v>Over-Leveraged</v>
      </c>
      <c r="K15" s="6"/>
      <c r="L15" s="6" t="str">
        <f t="shared" si="0"/>
        <v>Majority</v>
      </c>
      <c r="M15" s="6"/>
      <c r="N15" s="6" t="str">
        <f t="shared" si="1"/>
        <v>Selected</v>
      </c>
      <c r="O15" s="7">
        <v>6602910017</v>
      </c>
      <c r="P15" s="7"/>
      <c r="Q15" s="7" t="s">
        <v>97</v>
      </c>
      <c r="R15" s="7"/>
      <c r="S15" s="8" t="s">
        <v>61</v>
      </c>
      <c r="T15" s="8"/>
      <c r="U15" s="9">
        <v>44561</v>
      </c>
      <c r="V15" s="10">
        <v>1009</v>
      </c>
      <c r="W15" s="11"/>
      <c r="X15" s="11"/>
      <c r="Y15" s="11">
        <v>112853</v>
      </c>
      <c r="Z15" s="11"/>
      <c r="AA15" s="11">
        <v>102357</v>
      </c>
      <c r="AB15" s="11"/>
      <c r="AC15" s="11">
        <v>91722</v>
      </c>
      <c r="AD15" s="11"/>
      <c r="AE15" s="11">
        <v>0</v>
      </c>
      <c r="AF15" s="11"/>
      <c r="AG15" s="11">
        <v>5.798325154683166</v>
      </c>
      <c r="AH15" s="11"/>
      <c r="AI15" s="11">
        <v>14.44359756097561</v>
      </c>
      <c r="AJ15" s="11"/>
      <c r="AK15" s="11">
        <v>5.554202315047811</v>
      </c>
      <c r="AL15" s="11"/>
      <c r="AM15" s="11"/>
      <c r="AN15" s="11"/>
      <c r="AO15" s="11">
        <v>18748</v>
      </c>
      <c r="AP15" s="11"/>
      <c r="AQ15" s="11">
        <v>7872</v>
      </c>
      <c r="AR15" s="11"/>
      <c r="AS15" s="11">
        <v>19870</v>
      </c>
      <c r="AT15" s="11"/>
      <c r="AU15" s="11"/>
      <c r="AV15" s="11"/>
      <c r="AW15" s="11">
        <v>108707</v>
      </c>
      <c r="AX15" s="11"/>
      <c r="AY15" s="11">
        <v>113700</v>
      </c>
      <c r="AZ15" s="11"/>
      <c r="BA15" s="11">
        <v>110362</v>
      </c>
      <c r="BB15" s="11"/>
      <c r="BC15" s="11"/>
      <c r="BD15" s="11"/>
      <c r="BE15" s="11">
        <v>1.1400000000000001</v>
      </c>
      <c r="BF15" s="11"/>
      <c r="BG15" s="11">
        <v>1.33</v>
      </c>
      <c r="BH15" s="11"/>
      <c r="BI15" s="11">
        <v>1.06</v>
      </c>
      <c r="BJ15" s="11"/>
      <c r="BK15" s="11"/>
      <c r="BL15" s="11"/>
      <c r="BM15" s="11"/>
      <c r="BN15" s="11">
        <v>0.51454993834771889</v>
      </c>
      <c r="BO15" s="11"/>
      <c r="BP15" s="11"/>
      <c r="BQ15" s="11">
        <v>-0.87448776489872382</v>
      </c>
      <c r="BR15" s="11"/>
      <c r="BS15" s="11"/>
      <c r="BT15" s="11">
        <v>0.86444081837580022</v>
      </c>
      <c r="BU15" s="11"/>
      <c r="BV15" s="11"/>
      <c r="BW15" s="11"/>
      <c r="BX15" s="11"/>
      <c r="BY15" s="11"/>
      <c r="BZ15" s="11">
        <v>110109</v>
      </c>
      <c r="CA15" s="11"/>
      <c r="CB15" s="11"/>
      <c r="CC15" s="11">
        <v>102679</v>
      </c>
      <c r="CD15" s="11"/>
      <c r="CE15" s="11"/>
      <c r="CF15" s="11">
        <v>112996</v>
      </c>
      <c r="CG15" s="11"/>
      <c r="CH15" s="11"/>
      <c r="CI15" s="11"/>
      <c r="CJ15" s="11"/>
      <c r="CK15" s="11">
        <v>-5396</v>
      </c>
      <c r="CL15" s="11"/>
      <c r="CM15" s="11">
        <v>-9141</v>
      </c>
      <c r="CN15" s="11"/>
      <c r="CO15" s="11">
        <v>395</v>
      </c>
      <c r="CP15" s="11"/>
      <c r="CQ15" s="11">
        <v>100</v>
      </c>
      <c r="CR15" s="11"/>
      <c r="CS15" s="11"/>
      <c r="CT15" s="8" t="s">
        <v>98</v>
      </c>
      <c r="CU15" s="8"/>
      <c r="CV15" s="8"/>
      <c r="CW15" s="8"/>
      <c r="CX15" s="7" t="s">
        <v>49</v>
      </c>
      <c r="CY15" s="7">
        <v>100</v>
      </c>
    </row>
    <row r="16" spans="1:103" s="3" customFormat="1" ht="14.5" customHeight="1" x14ac:dyDescent="0.3">
      <c r="A16" s="4" t="s">
        <v>99</v>
      </c>
      <c r="B16" s="4"/>
      <c r="C16" s="4"/>
      <c r="D16" s="5" t="s">
        <v>100</v>
      </c>
      <c r="E16" s="5"/>
      <c r="F16" s="5"/>
      <c r="G16" s="5"/>
      <c r="H16" s="6" t="str">
        <f>IF(AND(OR(W16&gt;'Selection Criteria 1'!$E$7,Y16&gt;'Selection Criteria 1'!$E$7),OR(AE16&gt;'Selection Criteria 1'!$E$8,AG16&gt;'Selection Criteria 1'!$E$8,AI16&gt;'Selection Criteria 1'!$E$8)),"Distress","")</f>
        <v>Distress</v>
      </c>
      <c r="I16" s="6"/>
      <c r="J16" s="6" t="str">
        <f>IF(OR(BC16&gt;'Selection Criteria 2'!$E$4,Selection!BE16&gt;'Selection Criteria 2'!$E$4,Selection!BG16&gt;'Selection Criteria 2'!$E$4),"Over-Leveraged","")</f>
        <v/>
      </c>
      <c r="K16" s="6"/>
      <c r="L16" s="6" t="str">
        <f t="shared" si="0"/>
        <v>Majority</v>
      </c>
      <c r="M16" s="6"/>
      <c r="N16" s="6" t="str">
        <f t="shared" si="1"/>
        <v/>
      </c>
      <c r="O16" s="7">
        <v>1427710304</v>
      </c>
      <c r="P16" s="7"/>
      <c r="Q16" s="7" t="s">
        <v>101</v>
      </c>
      <c r="R16" s="7"/>
      <c r="S16" s="8" t="s">
        <v>78</v>
      </c>
      <c r="T16" s="8"/>
      <c r="U16" s="9">
        <v>44926</v>
      </c>
      <c r="V16" s="10">
        <v>931</v>
      </c>
      <c r="W16" s="11">
        <v>248594</v>
      </c>
      <c r="X16" s="11"/>
      <c r="Y16" s="11">
        <v>212798</v>
      </c>
      <c r="Z16" s="11"/>
      <c r="AA16" s="11">
        <v>194001</v>
      </c>
      <c r="AB16" s="11"/>
      <c r="AC16" s="11">
        <v>222809</v>
      </c>
      <c r="AD16" s="11"/>
      <c r="AE16" s="12">
        <v>7.1341134113411337</v>
      </c>
      <c r="AF16" s="13"/>
      <c r="AG16" s="12">
        <v>1.2474256540425164</v>
      </c>
      <c r="AH16" s="13"/>
      <c r="AI16" s="12">
        <v>1.221233817892529</v>
      </c>
      <c r="AJ16" s="11"/>
      <c r="AK16" s="12">
        <v>0.49401232964073977</v>
      </c>
      <c r="AL16" s="11"/>
      <c r="AM16" s="11">
        <v>35926</v>
      </c>
      <c r="AN16" s="11"/>
      <c r="AO16" s="11">
        <v>49176</v>
      </c>
      <c r="AP16" s="11"/>
      <c r="AQ16" s="11">
        <v>41174</v>
      </c>
      <c r="AR16" s="11"/>
      <c r="AS16" s="11">
        <v>49812</v>
      </c>
      <c r="AT16" s="11"/>
      <c r="AU16" s="11">
        <v>44893</v>
      </c>
      <c r="AV16" s="11"/>
      <c r="AW16" s="11">
        <v>49704</v>
      </c>
      <c r="AX16" s="11"/>
      <c r="AY16" s="11">
        <v>49324</v>
      </c>
      <c r="AZ16" s="11"/>
      <c r="BA16" s="11">
        <v>38602</v>
      </c>
      <c r="BB16" s="11"/>
      <c r="BC16" s="11">
        <v>0.23</v>
      </c>
      <c r="BD16" s="11"/>
      <c r="BE16" s="11">
        <v>0.22</v>
      </c>
      <c r="BF16" s="11"/>
      <c r="BG16" s="11">
        <v>0.23</v>
      </c>
      <c r="BH16" s="11"/>
      <c r="BI16" s="11">
        <v>0.19</v>
      </c>
      <c r="BJ16" s="11"/>
      <c r="BK16" s="11">
        <v>-1.0003099621846134</v>
      </c>
      <c r="BL16" s="11"/>
      <c r="BM16" s="11"/>
      <c r="BN16" s="11">
        <v>1.1093338872732308</v>
      </c>
      <c r="BO16" s="11"/>
      <c r="BP16" s="11"/>
      <c r="BQ16" s="11">
        <v>0.57019035602611223</v>
      </c>
      <c r="BR16" s="11"/>
      <c r="BS16" s="11"/>
      <c r="BT16" s="11">
        <v>0.87303564015892787</v>
      </c>
      <c r="BU16" s="11"/>
      <c r="BV16" s="11"/>
      <c r="BW16" s="11">
        <v>306609</v>
      </c>
      <c r="BX16" s="11"/>
      <c r="BY16" s="11"/>
      <c r="BZ16" s="11">
        <v>329121</v>
      </c>
      <c r="CA16" s="11"/>
      <c r="CB16" s="11"/>
      <c r="CC16" s="11">
        <v>323138</v>
      </c>
      <c r="CD16" s="11"/>
      <c r="CE16" s="11"/>
      <c r="CF16" s="11">
        <v>313791</v>
      </c>
      <c r="CG16" s="11"/>
      <c r="CH16" s="11"/>
      <c r="CI16" s="11">
        <v>-27885</v>
      </c>
      <c r="CJ16" s="11"/>
      <c r="CK16" s="11">
        <v>-825</v>
      </c>
      <c r="CL16" s="11"/>
      <c r="CM16" s="11">
        <v>-12482</v>
      </c>
      <c r="CN16" s="11"/>
      <c r="CO16" s="11">
        <v>574</v>
      </c>
      <c r="CP16" s="11"/>
      <c r="CQ16" s="11">
        <v>81.47</v>
      </c>
      <c r="CR16" s="11"/>
      <c r="CS16" s="11"/>
      <c r="CT16" s="8" t="s">
        <v>102</v>
      </c>
      <c r="CU16" s="8"/>
      <c r="CV16" s="8"/>
      <c r="CW16" s="8"/>
      <c r="CX16" s="7">
        <v>81.47</v>
      </c>
      <c r="CY16" s="7"/>
    </row>
    <row r="17" spans="1:103" s="3" customFormat="1" ht="14.5" customHeight="1" x14ac:dyDescent="0.35">
      <c r="A17" s="4" t="s">
        <v>178</v>
      </c>
      <c r="B17" s="4"/>
      <c r="C17" s="4"/>
      <c r="D17" s="5" t="s">
        <v>103</v>
      </c>
      <c r="E17" s="5"/>
      <c r="F17" s="5"/>
      <c r="G17" s="5"/>
      <c r="H17" s="6" t="str">
        <f>IF(AND(OR(W17&gt;'Selection Criteria 1'!$E$7,Y17&gt;'Selection Criteria 1'!$E$7),OR(AE17&gt;'Selection Criteria 1'!$E$8,AG17&gt;'Selection Criteria 1'!$E$8,AI17&gt;'Selection Criteria 1'!$E$8)),"Distress","")</f>
        <v>Distress</v>
      </c>
      <c r="I17" s="6"/>
      <c r="J17" s="6" t="str">
        <f>IF(OR(BC17&gt;'Selection Criteria 2'!$E$4,Selection!BE17&gt;'Selection Criteria 2'!$E$4,Selection!BG17&gt;'Selection Criteria 2'!$E$4),"Over-Leveraged","")</f>
        <v>Over-Leveraged</v>
      </c>
      <c r="K17" s="6"/>
      <c r="L17" s="6" t="str">
        <f t="shared" si="0"/>
        <v>Majority</v>
      </c>
      <c r="M17" s="6"/>
      <c r="N17" s="6" t="str">
        <f t="shared" si="1"/>
        <v>Selected</v>
      </c>
      <c r="O17" s="7">
        <v>8634400017</v>
      </c>
      <c r="P17" s="7"/>
      <c r="Q17" s="7" t="s">
        <v>104</v>
      </c>
      <c r="R17" s="7"/>
      <c r="S17" s="8" t="s">
        <v>105</v>
      </c>
      <c r="T17" s="8"/>
      <c r="U17" s="9">
        <v>44926</v>
      </c>
      <c r="V17" s="10">
        <v>690</v>
      </c>
      <c r="W17" s="11">
        <v>69500.868000000002</v>
      </c>
      <c r="X17" s="11"/>
      <c r="Y17" s="11">
        <v>62075.053999999996</v>
      </c>
      <c r="Z17" s="11"/>
      <c r="AA17" s="11">
        <v>48542.591999999997</v>
      </c>
      <c r="AB17" s="11"/>
      <c r="AC17" s="11">
        <v>55080.716</v>
      </c>
      <c r="AD17" s="11"/>
      <c r="AE17" s="11">
        <v>4.0518822314380829</v>
      </c>
      <c r="AF17" s="11"/>
      <c r="AG17" s="11">
        <v>4.7312641598473908</v>
      </c>
      <c r="AH17" s="11"/>
      <c r="AI17" s="11">
        <v>8.6858718159273884</v>
      </c>
      <c r="AJ17" s="11"/>
      <c r="AK17" s="11">
        <v>5.476005175831145</v>
      </c>
      <c r="AL17" s="11"/>
      <c r="AM17" s="11">
        <v>8171.1790000000001</v>
      </c>
      <c r="AN17" s="11"/>
      <c r="AO17" s="11">
        <v>6511.8109999999997</v>
      </c>
      <c r="AP17" s="11"/>
      <c r="AQ17" s="11">
        <v>4398.6120000000001</v>
      </c>
      <c r="AR17" s="11"/>
      <c r="AS17" s="11">
        <v>6783.8379999999997</v>
      </c>
      <c r="AT17" s="11"/>
      <c r="AU17" s="11">
        <v>33108.654999999999</v>
      </c>
      <c r="AV17" s="11"/>
      <c r="AW17" s="11">
        <v>30809.098000000002</v>
      </c>
      <c r="AX17" s="11"/>
      <c r="AY17" s="11">
        <v>38205.78</v>
      </c>
      <c r="AZ17" s="11"/>
      <c r="BA17" s="11">
        <v>37148.332000000002</v>
      </c>
      <c r="BB17" s="11"/>
      <c r="BC17" s="11">
        <v>1.7200000000000002</v>
      </c>
      <c r="BD17" s="11"/>
      <c r="BE17" s="11">
        <v>1.56</v>
      </c>
      <c r="BF17" s="11"/>
      <c r="BG17" s="11">
        <v>4.01</v>
      </c>
      <c r="BH17" s="11"/>
      <c r="BI17" s="11">
        <v>2.34</v>
      </c>
      <c r="BJ17" s="11"/>
      <c r="BK17" s="11">
        <v>-0.3284207982894774</v>
      </c>
      <c r="BL17" s="11"/>
      <c r="BM17" s="11"/>
      <c r="BN17" s="11">
        <v>-1.483077205061087</v>
      </c>
      <c r="BO17" s="11"/>
      <c r="BP17" s="11"/>
      <c r="BQ17" s="11">
        <v>-2.4391139281812158</v>
      </c>
      <c r="BR17" s="11"/>
      <c r="BS17" s="11"/>
      <c r="BT17" s="11">
        <v>-8.9907400924240299</v>
      </c>
      <c r="BU17" s="11"/>
      <c r="BV17" s="11"/>
      <c r="BW17" s="11">
        <v>21144.978999999999</v>
      </c>
      <c r="BX17" s="11"/>
      <c r="BY17" s="11"/>
      <c r="BZ17" s="11">
        <v>23327.364000000001</v>
      </c>
      <c r="CA17" s="11"/>
      <c r="CB17" s="11"/>
      <c r="CC17" s="11">
        <v>11093.338</v>
      </c>
      <c r="CD17" s="11"/>
      <c r="CE17" s="11"/>
      <c r="CF17" s="11">
        <v>17415.756000000001</v>
      </c>
      <c r="CG17" s="11"/>
      <c r="CH17" s="11"/>
      <c r="CI17" s="11">
        <v>-2373.788</v>
      </c>
      <c r="CJ17" s="11"/>
      <c r="CK17" s="11">
        <v>-117.215</v>
      </c>
      <c r="CL17" s="11"/>
      <c r="CM17" s="11">
        <v>-6180.9110000000001</v>
      </c>
      <c r="CN17" s="11"/>
      <c r="CO17" s="11">
        <v>-20204.471000000001</v>
      </c>
      <c r="CP17" s="11"/>
      <c r="CQ17" s="11">
        <v>60</v>
      </c>
      <c r="CR17" s="11"/>
      <c r="CS17" s="11"/>
      <c r="CT17" s="8" t="s">
        <v>106</v>
      </c>
      <c r="CU17" s="8"/>
      <c r="CV17" s="8"/>
      <c r="CW17" s="8"/>
      <c r="CX17" s="7" t="s">
        <v>49</v>
      </c>
      <c r="CY17" s="7"/>
    </row>
    <row r="18" spans="1:103" s="3" customFormat="1" ht="14.5" customHeight="1" x14ac:dyDescent="0.35">
      <c r="A18" s="4" t="s">
        <v>107</v>
      </c>
      <c r="B18" s="4"/>
      <c r="C18" s="4"/>
      <c r="D18" s="5" t="s">
        <v>108</v>
      </c>
      <c r="E18" s="5"/>
      <c r="F18" s="5"/>
      <c r="G18" s="5"/>
      <c r="H18" s="6" t="str">
        <f>IF(AND(OR(W18&gt;'Selection Criteria 1'!$E$7,Y18&gt;'Selection Criteria 1'!$E$7),OR(AE18&gt;'Selection Criteria 1'!$E$8,AG18&gt;'Selection Criteria 1'!$E$8,AI18&gt;'Selection Criteria 1'!$E$8)),"Distress","")</f>
        <v>Distress</v>
      </c>
      <c r="I18" s="6"/>
      <c r="J18" s="6" t="str">
        <f>IF(OR(BC18&gt;'Selection Criteria 2'!$E$4,Selection!BE18&gt;'Selection Criteria 2'!$E$4,Selection!BG18&gt;'Selection Criteria 2'!$E$4),"Over-Leveraged","")</f>
        <v>Over-Leveraged</v>
      </c>
      <c r="K18" s="6"/>
      <c r="L18" s="6" t="str">
        <f t="shared" si="0"/>
        <v>Majority</v>
      </c>
      <c r="M18" s="6"/>
      <c r="N18" s="6" t="str">
        <f t="shared" si="1"/>
        <v>Selected</v>
      </c>
      <c r="O18" s="7">
        <v>3508840364</v>
      </c>
      <c r="P18" s="7"/>
      <c r="Q18" s="7" t="s">
        <v>109</v>
      </c>
      <c r="R18" s="7"/>
      <c r="S18" s="8" t="s">
        <v>110</v>
      </c>
      <c r="T18" s="8"/>
      <c r="U18" s="9">
        <v>44926</v>
      </c>
      <c r="V18" s="10">
        <v>496</v>
      </c>
      <c r="W18" s="11">
        <v>105655.7</v>
      </c>
      <c r="X18" s="11"/>
      <c r="Y18" s="11">
        <v>78641.546000000002</v>
      </c>
      <c r="Z18" s="11"/>
      <c r="AA18" s="11">
        <v>47995.103999999999</v>
      </c>
      <c r="AB18" s="11"/>
      <c r="AC18" s="11">
        <v>45279.578999999998</v>
      </c>
      <c r="AD18" s="11"/>
      <c r="AE18" s="11">
        <v>2.9985166597414534</v>
      </c>
      <c r="AF18" s="11"/>
      <c r="AG18" s="11">
        <v>3.0234829971553925</v>
      </c>
      <c r="AH18" s="11"/>
      <c r="AI18" s="11">
        <v>6.9737218998972876</v>
      </c>
      <c r="AJ18" s="11"/>
      <c r="AK18" s="11">
        <v>6.7703457150004569</v>
      </c>
      <c r="AL18" s="11"/>
      <c r="AM18" s="11">
        <v>17575.873</v>
      </c>
      <c r="AN18" s="11"/>
      <c r="AO18" s="11">
        <v>12862.583000000001</v>
      </c>
      <c r="AP18" s="11"/>
      <c r="AQ18" s="11">
        <v>4502.875</v>
      </c>
      <c r="AR18" s="11"/>
      <c r="AS18" s="11">
        <v>3337.8649999999998</v>
      </c>
      <c r="AT18" s="11"/>
      <c r="AU18" s="11">
        <v>52701.548000000003</v>
      </c>
      <c r="AV18" s="11"/>
      <c r="AW18" s="11">
        <v>38889.800999999999</v>
      </c>
      <c r="AX18" s="11"/>
      <c r="AY18" s="11">
        <v>31401.797999999999</v>
      </c>
      <c r="AZ18" s="11"/>
      <c r="BA18" s="11">
        <v>22598.5</v>
      </c>
      <c r="BB18" s="11"/>
      <c r="BC18" s="11">
        <v>2.11</v>
      </c>
      <c r="BD18" s="11"/>
      <c r="BE18" s="11">
        <v>1.84</v>
      </c>
      <c r="BF18" s="11"/>
      <c r="BG18" s="11">
        <v>2.3899999999999997</v>
      </c>
      <c r="BH18" s="11"/>
      <c r="BI18" s="11">
        <v>1.3800000000000001</v>
      </c>
      <c r="BJ18" s="11"/>
      <c r="BK18" s="11">
        <v>2.0212829414950022</v>
      </c>
      <c r="BL18" s="11"/>
      <c r="BM18" s="11"/>
      <c r="BN18" s="11">
        <v>1.2079365086745408</v>
      </c>
      <c r="BO18" s="11"/>
      <c r="BP18" s="11"/>
      <c r="BQ18" s="11">
        <v>-1.0738010405274454</v>
      </c>
      <c r="BR18" s="11"/>
      <c r="BS18" s="11"/>
      <c r="BT18" s="11">
        <v>-1.1330500971140147</v>
      </c>
      <c r="BU18" s="11"/>
      <c r="BV18" s="11"/>
      <c r="BW18" s="11">
        <v>28277.440999999999</v>
      </c>
      <c r="BX18" s="11"/>
      <c r="BY18" s="11"/>
      <c r="BZ18" s="11">
        <v>26646.419000000002</v>
      </c>
      <c r="CA18" s="11"/>
      <c r="CB18" s="11"/>
      <c r="CC18" s="11">
        <v>16403.778999999999</v>
      </c>
      <c r="CD18" s="11"/>
      <c r="CE18" s="11"/>
      <c r="CF18" s="11">
        <v>17860.007000000001</v>
      </c>
      <c r="CG18" s="11"/>
      <c r="CH18" s="11"/>
      <c r="CI18" s="11">
        <v>68.742000000000004</v>
      </c>
      <c r="CJ18" s="11"/>
      <c r="CK18" s="11">
        <v>-1335.566</v>
      </c>
      <c r="CL18" s="11"/>
      <c r="CM18" s="11">
        <v>-3647.4319999999998</v>
      </c>
      <c r="CN18" s="11"/>
      <c r="CO18" s="11">
        <v>-3580.9650000000001</v>
      </c>
      <c r="CP18" s="11"/>
      <c r="CQ18" s="11">
        <v>80.81</v>
      </c>
      <c r="CR18" s="11"/>
      <c r="CS18" s="11"/>
      <c r="CT18" s="8" t="s">
        <v>111</v>
      </c>
      <c r="CU18" s="8"/>
      <c r="CV18" s="8"/>
      <c r="CW18" s="8"/>
      <c r="CX18" s="7" t="s">
        <v>49</v>
      </c>
      <c r="CY18" s="7"/>
    </row>
    <row r="19" spans="1:103" s="3" customFormat="1" ht="14.5" customHeight="1" x14ac:dyDescent="0.35">
      <c r="A19" s="4" t="s">
        <v>112</v>
      </c>
      <c r="B19" s="4"/>
      <c r="C19" s="4"/>
      <c r="D19" s="5" t="s">
        <v>113</v>
      </c>
      <c r="E19" s="5"/>
      <c r="F19" s="5"/>
      <c r="G19" s="5"/>
      <c r="H19" s="6" t="str">
        <f>IF(AND(OR(W19&gt;'Selection Criteria 1'!$E$7,Y19&gt;'Selection Criteria 1'!$E$7),OR(AE19&gt;'Selection Criteria 1'!$E$8,AG19&gt;'Selection Criteria 1'!$E$8,AI19&gt;'Selection Criteria 1'!$E$8)),"Distress","")</f>
        <v>Distress</v>
      </c>
      <c r="I19" s="6"/>
      <c r="J19" s="6" t="str">
        <f>IF(OR(BC19&gt;'Selection Criteria 2'!$E$4,Selection!BE19&gt;'Selection Criteria 2'!$E$4,Selection!BG19&gt;'Selection Criteria 2'!$E$4),"Over-Leveraged","")</f>
        <v>Over-Leveraged</v>
      </c>
      <c r="K19" s="6"/>
      <c r="L19" s="6" t="str">
        <f t="shared" si="0"/>
        <v>Majority</v>
      </c>
      <c r="M19" s="6"/>
      <c r="N19" s="6" t="str">
        <f t="shared" si="1"/>
        <v>Selected</v>
      </c>
      <c r="O19" s="7">
        <v>9450580015</v>
      </c>
      <c r="P19" s="7"/>
      <c r="Q19" s="7" t="s">
        <v>114</v>
      </c>
      <c r="R19" s="7"/>
      <c r="S19" s="8" t="s">
        <v>115</v>
      </c>
      <c r="T19" s="8"/>
      <c r="U19" s="9">
        <v>44926</v>
      </c>
      <c r="V19" s="10">
        <v>5242</v>
      </c>
      <c r="W19" s="11">
        <v>588372.37</v>
      </c>
      <c r="X19" s="11"/>
      <c r="Y19" s="11">
        <v>452355.38900000002</v>
      </c>
      <c r="Z19" s="11"/>
      <c r="AA19" s="11">
        <v>348540.45199999999</v>
      </c>
      <c r="AB19" s="11"/>
      <c r="AC19" s="11">
        <v>511153.80099999998</v>
      </c>
      <c r="AD19" s="11"/>
      <c r="AE19" s="11">
        <v>7.7138681027060256</v>
      </c>
      <c r="AF19" s="11"/>
      <c r="AG19" s="11">
        <v>40.342100474868239</v>
      </c>
      <c r="AH19" s="11"/>
      <c r="AI19" s="11">
        <v>-3.9026107759870543</v>
      </c>
      <c r="AJ19" s="11"/>
      <c r="AK19" s="11">
        <v>3.6390025073629975</v>
      </c>
      <c r="AL19" s="11"/>
      <c r="AM19" s="11">
        <v>12132.258</v>
      </c>
      <c r="AN19" s="11"/>
      <c r="AO19" s="11">
        <v>2912.808</v>
      </c>
      <c r="AP19" s="11"/>
      <c r="AQ19" s="11">
        <v>-29451.78</v>
      </c>
      <c r="AR19" s="11"/>
      <c r="AS19" s="11">
        <v>14224.505999999999</v>
      </c>
      <c r="AT19" s="11"/>
      <c r="AU19" s="11">
        <v>93586.638000000006</v>
      </c>
      <c r="AV19" s="11"/>
      <c r="AW19" s="11">
        <v>117508.79300000001</v>
      </c>
      <c r="AX19" s="11"/>
      <c r="AY19" s="11">
        <v>114938.834</v>
      </c>
      <c r="AZ19" s="11"/>
      <c r="BA19" s="11">
        <v>51763.012999999999</v>
      </c>
      <c r="BB19" s="11"/>
      <c r="BC19" s="11">
        <v>206.51</v>
      </c>
      <c r="BD19" s="11"/>
      <c r="BE19" s="11">
        <v>6.1099999999999994</v>
      </c>
      <c r="BF19" s="11"/>
      <c r="BG19" s="11">
        <v>3.84</v>
      </c>
      <c r="BH19" s="11"/>
      <c r="BI19" s="11">
        <v>1.54</v>
      </c>
      <c r="BJ19" s="11"/>
      <c r="BK19" s="11">
        <v>-2.4636039893746355</v>
      </c>
      <c r="BL19" s="11"/>
      <c r="BM19" s="11"/>
      <c r="BN19" s="11">
        <v>-4.1803485937155278</v>
      </c>
      <c r="BO19" s="11"/>
      <c r="BP19" s="11"/>
      <c r="BQ19" s="11">
        <v>-9.3836794146621436</v>
      </c>
      <c r="BR19" s="11"/>
      <c r="BS19" s="11"/>
      <c r="BT19" s="11">
        <v>-3.576896237684656</v>
      </c>
      <c r="BU19" s="11"/>
      <c r="BV19" s="11"/>
      <c r="BW19" s="11">
        <v>744.07500000000005</v>
      </c>
      <c r="BX19" s="11"/>
      <c r="BY19" s="11"/>
      <c r="BZ19" s="11">
        <v>28753.591</v>
      </c>
      <c r="CA19" s="11"/>
      <c r="CB19" s="11"/>
      <c r="CC19" s="11">
        <v>50793.982000000004</v>
      </c>
      <c r="CD19" s="11"/>
      <c r="CE19" s="11"/>
      <c r="CF19" s="11">
        <v>68751.411999999997</v>
      </c>
      <c r="CG19" s="11"/>
      <c r="CH19" s="11"/>
      <c r="CI19" s="11">
        <v>-28673.58</v>
      </c>
      <c r="CJ19" s="11"/>
      <c r="CK19" s="11">
        <v>-31265.125</v>
      </c>
      <c r="CL19" s="11"/>
      <c r="CM19" s="11">
        <v>-53697.036999999997</v>
      </c>
      <c r="CN19" s="11"/>
      <c r="CO19" s="11">
        <v>8042.5020000000004</v>
      </c>
      <c r="CP19" s="11"/>
      <c r="CQ19" s="11">
        <v>52</v>
      </c>
      <c r="CR19" s="11"/>
      <c r="CS19" s="11"/>
      <c r="CT19" s="8" t="s">
        <v>116</v>
      </c>
      <c r="CU19" s="8"/>
      <c r="CV19" s="8"/>
      <c r="CW19" s="8"/>
      <c r="CX19" s="7" t="s">
        <v>49</v>
      </c>
      <c r="CY19" s="7"/>
    </row>
    <row r="20" spans="1:103" s="3" customFormat="1" ht="14.5" customHeight="1" x14ac:dyDescent="0.35">
      <c r="A20" s="4" t="s">
        <v>112</v>
      </c>
      <c r="B20" s="4"/>
      <c r="C20" s="4"/>
      <c r="D20" s="5" t="s">
        <v>117</v>
      </c>
      <c r="E20" s="5"/>
      <c r="F20" s="5"/>
      <c r="G20" s="5"/>
      <c r="H20" s="6" t="str">
        <f>IF(AND(OR(W20&gt;'Selection Criteria 1'!$E$7,Y20&gt;'Selection Criteria 1'!$E$7),OR(AE20&gt;'Selection Criteria 1'!$E$8,AG20&gt;'Selection Criteria 1'!$E$8,AI20&gt;'Selection Criteria 1'!$E$8)),"Distress","")</f>
        <v/>
      </c>
      <c r="I20" s="6"/>
      <c r="J20" s="6" t="str">
        <f>IF(OR(BC20&gt;'Selection Criteria 2'!$E$4,Selection!BE20&gt;'Selection Criteria 2'!$E$4,Selection!BG20&gt;'Selection Criteria 2'!$E$4),"Over-Leveraged","")</f>
        <v>Over-Leveraged</v>
      </c>
      <c r="K20" s="6"/>
      <c r="L20" s="6" t="str">
        <f t="shared" si="0"/>
        <v>Majority</v>
      </c>
      <c r="M20" s="6"/>
      <c r="N20" s="6" t="str">
        <f t="shared" si="1"/>
        <v/>
      </c>
      <c r="O20" s="7">
        <v>7410740018</v>
      </c>
      <c r="P20" s="7"/>
      <c r="Q20" s="7" t="s">
        <v>118</v>
      </c>
      <c r="R20" s="7"/>
      <c r="S20" s="8" t="s">
        <v>115</v>
      </c>
      <c r="T20" s="8"/>
      <c r="U20" s="9">
        <v>44561</v>
      </c>
      <c r="V20" s="10">
        <v>179</v>
      </c>
      <c r="W20" s="11"/>
      <c r="X20" s="11"/>
      <c r="Y20" s="11">
        <v>50438</v>
      </c>
      <c r="Z20" s="11"/>
      <c r="AA20" s="11"/>
      <c r="AB20" s="11"/>
      <c r="AC20" s="11"/>
      <c r="AD20" s="11"/>
      <c r="AE20" s="11">
        <v>0</v>
      </c>
      <c r="AF20" s="11"/>
      <c r="AG20" s="11">
        <v>2.9610119890493722</v>
      </c>
      <c r="AH20" s="11"/>
      <c r="AI20" s="11">
        <v>0</v>
      </c>
      <c r="AJ20" s="11"/>
      <c r="AK20" s="11">
        <v>0</v>
      </c>
      <c r="AL20" s="11"/>
      <c r="AM20" s="11"/>
      <c r="AN20" s="11"/>
      <c r="AO20" s="11">
        <v>10593</v>
      </c>
      <c r="AP20" s="11"/>
      <c r="AQ20" s="11"/>
      <c r="AR20" s="11"/>
      <c r="AS20" s="11"/>
      <c r="AT20" s="11"/>
      <c r="AU20" s="11"/>
      <c r="AV20" s="11"/>
      <c r="AW20" s="11">
        <v>31366</v>
      </c>
      <c r="AX20" s="11"/>
      <c r="AY20" s="11"/>
      <c r="AZ20" s="11"/>
      <c r="BA20" s="11"/>
      <c r="BB20" s="11"/>
      <c r="BC20" s="11"/>
      <c r="BD20" s="11"/>
      <c r="BE20" s="11">
        <v>1.7800000000000002</v>
      </c>
      <c r="BF20" s="11"/>
      <c r="BG20" s="11"/>
      <c r="BH20" s="11"/>
      <c r="BI20" s="11"/>
      <c r="BJ20" s="11"/>
      <c r="BK20" s="11"/>
      <c r="BL20" s="11"/>
      <c r="BM20" s="11"/>
      <c r="BN20" s="11">
        <v>3.5258810572687223</v>
      </c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>
        <v>24690</v>
      </c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>
        <v>4239</v>
      </c>
      <c r="CL20" s="11"/>
      <c r="CM20" s="11"/>
      <c r="CN20" s="11"/>
      <c r="CO20" s="11"/>
      <c r="CP20" s="11"/>
      <c r="CQ20" s="11">
        <v>69</v>
      </c>
      <c r="CR20" s="11"/>
      <c r="CS20" s="11"/>
      <c r="CT20" s="8" t="s">
        <v>119</v>
      </c>
      <c r="CU20" s="8"/>
      <c r="CV20" s="8"/>
      <c r="CW20" s="8"/>
      <c r="CX20" s="7" t="s">
        <v>49</v>
      </c>
      <c r="CY20" s="7"/>
    </row>
    <row r="21" spans="1:103" s="3" customFormat="1" ht="14.5" customHeight="1" x14ac:dyDescent="0.35">
      <c r="A21" s="4" t="s">
        <v>112</v>
      </c>
      <c r="B21" s="4"/>
      <c r="C21" s="4"/>
      <c r="D21" s="5" t="s">
        <v>120</v>
      </c>
      <c r="E21" s="5"/>
      <c r="F21" s="5"/>
      <c r="G21" s="5"/>
      <c r="H21" s="6" t="str">
        <f>IF(AND(OR(W21&gt;'Selection Criteria 1'!$E$7,Y21&gt;'Selection Criteria 1'!$E$7),OR(AE21&gt;'Selection Criteria 1'!$E$8,AG21&gt;'Selection Criteria 1'!$E$8,AI21&gt;'Selection Criteria 1'!$E$8)),"Distress","")</f>
        <v>Distress</v>
      </c>
      <c r="I21" s="6"/>
      <c r="J21" s="6" t="str">
        <f>IF(OR(BC21&gt;'Selection Criteria 2'!$E$4,Selection!BE21&gt;'Selection Criteria 2'!$E$4,Selection!BG21&gt;'Selection Criteria 2'!$E$4),"Over-Leveraged","")</f>
        <v/>
      </c>
      <c r="K21" s="6"/>
      <c r="L21" s="6" t="str">
        <f t="shared" si="0"/>
        <v>Majority</v>
      </c>
      <c r="M21" s="6"/>
      <c r="N21" s="6" t="str">
        <f t="shared" si="1"/>
        <v/>
      </c>
      <c r="O21" s="7">
        <v>1515520169</v>
      </c>
      <c r="P21" s="7"/>
      <c r="Q21" s="7" t="s">
        <v>121</v>
      </c>
      <c r="R21" s="7"/>
      <c r="S21" s="8" t="s">
        <v>90</v>
      </c>
      <c r="T21" s="8"/>
      <c r="U21" s="9">
        <v>44561</v>
      </c>
      <c r="V21" s="10">
        <v>484</v>
      </c>
      <c r="W21" s="11"/>
      <c r="X21" s="11"/>
      <c r="Y21" s="11">
        <v>140792</v>
      </c>
      <c r="Z21" s="11"/>
      <c r="AA21" s="11">
        <v>109585</v>
      </c>
      <c r="AB21" s="11"/>
      <c r="AC21" s="11">
        <v>109708</v>
      </c>
      <c r="AD21" s="11"/>
      <c r="AE21" s="11">
        <v>0</v>
      </c>
      <c r="AF21" s="11"/>
      <c r="AG21" s="11">
        <v>4.7329420647995608</v>
      </c>
      <c r="AH21" s="11"/>
      <c r="AI21" s="11">
        <v>6.3967044649184972</v>
      </c>
      <c r="AJ21" s="11"/>
      <c r="AK21" s="11">
        <v>5.4495338934284732</v>
      </c>
      <c r="AL21" s="11"/>
      <c r="AM21" s="11"/>
      <c r="AN21" s="11"/>
      <c r="AO21" s="11">
        <v>29136</v>
      </c>
      <c r="AP21" s="11"/>
      <c r="AQ21" s="11">
        <v>22576</v>
      </c>
      <c r="AR21" s="11"/>
      <c r="AS21" s="11">
        <v>26067</v>
      </c>
      <c r="AT21" s="11"/>
      <c r="AU21" s="11"/>
      <c r="AV21" s="11"/>
      <c r="AW21" s="11">
        <v>137899</v>
      </c>
      <c r="AX21" s="11"/>
      <c r="AY21" s="11">
        <v>144412</v>
      </c>
      <c r="AZ21" s="11"/>
      <c r="BA21" s="11">
        <v>142053</v>
      </c>
      <c r="BB21" s="11"/>
      <c r="BC21" s="11"/>
      <c r="BD21" s="11"/>
      <c r="BE21" s="11">
        <v>0.94000000000000006</v>
      </c>
      <c r="BF21" s="11"/>
      <c r="BG21" s="11">
        <v>0.93</v>
      </c>
      <c r="BH21" s="11"/>
      <c r="BI21" s="11">
        <v>0.88</v>
      </c>
      <c r="BJ21" s="11"/>
      <c r="BK21" s="11"/>
      <c r="BL21" s="11"/>
      <c r="BM21" s="11"/>
      <c r="BN21" s="11">
        <v>0.81983385254413288</v>
      </c>
      <c r="BO21" s="11"/>
      <c r="BP21" s="11"/>
      <c r="BQ21" s="11">
        <v>1.137467362924282</v>
      </c>
      <c r="BR21" s="11"/>
      <c r="BS21" s="11"/>
      <c r="BT21" s="11">
        <v>2.493564441393513</v>
      </c>
      <c r="BU21" s="11"/>
      <c r="BV21" s="11"/>
      <c r="BW21" s="11"/>
      <c r="BX21" s="11"/>
      <c r="BY21" s="11"/>
      <c r="BZ21" s="11">
        <v>175268</v>
      </c>
      <c r="CA21" s="11"/>
      <c r="CB21" s="11"/>
      <c r="CC21" s="11">
        <v>179740</v>
      </c>
      <c r="CD21" s="11"/>
      <c r="CE21" s="11"/>
      <c r="CF21" s="11">
        <v>169911</v>
      </c>
      <c r="CG21" s="11"/>
      <c r="CH21" s="11"/>
      <c r="CI21" s="11"/>
      <c r="CJ21" s="11"/>
      <c r="CK21" s="11">
        <v>-4550</v>
      </c>
      <c r="CL21" s="11"/>
      <c r="CM21" s="11">
        <v>2431</v>
      </c>
      <c r="CN21" s="11"/>
      <c r="CO21" s="11">
        <v>2476</v>
      </c>
      <c r="CP21" s="11"/>
      <c r="CQ21" s="11">
        <v>70</v>
      </c>
      <c r="CR21" s="11"/>
      <c r="CS21" s="11"/>
      <c r="CT21" s="8" t="s">
        <v>122</v>
      </c>
      <c r="CU21" s="8"/>
      <c r="CV21" s="8"/>
      <c r="CW21" s="8"/>
      <c r="CX21" s="7">
        <v>100</v>
      </c>
      <c r="CY21" s="7">
        <v>100</v>
      </c>
    </row>
    <row r="22" spans="1:103" s="3" customFormat="1" ht="14.5" customHeight="1" x14ac:dyDescent="0.35">
      <c r="A22" s="4" t="s">
        <v>112</v>
      </c>
      <c r="B22" s="4"/>
      <c r="C22" s="4"/>
      <c r="D22" s="5" t="s">
        <v>123</v>
      </c>
      <c r="E22" s="5"/>
      <c r="F22" s="5"/>
      <c r="G22" s="5"/>
      <c r="H22" s="6" t="str">
        <f>IF(AND(OR(W22&gt;'Selection Criteria 1'!$E$7,Y22&gt;'Selection Criteria 1'!$E$7),OR(AE22&gt;'Selection Criteria 1'!$E$8,AG22&gt;'Selection Criteria 1'!$E$8,AI22&gt;'Selection Criteria 1'!$E$8)),"Distress","")</f>
        <v>Distress</v>
      </c>
      <c r="I22" s="6"/>
      <c r="J22" s="6" t="str">
        <f>IF(OR(BC22&gt;'Selection Criteria 2'!$E$4,Selection!BE22&gt;'Selection Criteria 2'!$E$4,Selection!BG22&gt;'Selection Criteria 2'!$E$4),"Over-Leveraged","")</f>
        <v/>
      </c>
      <c r="K22" s="6"/>
      <c r="L22" s="6" t="str">
        <f t="shared" si="0"/>
        <v/>
      </c>
      <c r="M22" s="6"/>
      <c r="N22" s="6" t="str">
        <f t="shared" si="1"/>
        <v/>
      </c>
      <c r="O22" s="7">
        <v>3143150369</v>
      </c>
      <c r="P22" s="7"/>
      <c r="Q22" s="7" t="s">
        <v>124</v>
      </c>
      <c r="R22" s="7"/>
      <c r="S22" s="8" t="s">
        <v>110</v>
      </c>
      <c r="T22" s="8"/>
      <c r="U22" s="9">
        <v>44926</v>
      </c>
      <c r="V22" s="10">
        <v>558</v>
      </c>
      <c r="W22" s="11">
        <v>36129.599000000002</v>
      </c>
      <c r="X22" s="11"/>
      <c r="Y22" s="11">
        <v>18965.826000000001</v>
      </c>
      <c r="Z22" s="11"/>
      <c r="AA22" s="11">
        <v>12100.306</v>
      </c>
      <c r="AB22" s="11"/>
      <c r="AC22" s="11">
        <v>20347.281999999999</v>
      </c>
      <c r="AD22" s="11"/>
      <c r="AE22" s="11">
        <v>68.143621223092623</v>
      </c>
      <c r="AF22" s="11"/>
      <c r="AG22" s="11">
        <v>-2.3425052252535745</v>
      </c>
      <c r="AH22" s="11"/>
      <c r="AI22" s="11">
        <v>-2.2317725707052829</v>
      </c>
      <c r="AJ22" s="11"/>
      <c r="AK22" s="11">
        <v>-1.3504172398385275</v>
      </c>
      <c r="AL22" s="11"/>
      <c r="AM22" s="11">
        <v>121.52800000000001</v>
      </c>
      <c r="AN22" s="11"/>
      <c r="AO22" s="11">
        <v>-2796.5149999999999</v>
      </c>
      <c r="AP22" s="11"/>
      <c r="AQ22" s="11">
        <v>-1692.271</v>
      </c>
      <c r="AR22" s="11"/>
      <c r="AS22" s="11">
        <v>1821.7339999999999</v>
      </c>
      <c r="AT22" s="11"/>
      <c r="AU22" s="11">
        <v>8281.3580000000002</v>
      </c>
      <c r="AV22" s="11"/>
      <c r="AW22" s="11">
        <v>6550.8509999999997</v>
      </c>
      <c r="AX22" s="11"/>
      <c r="AY22" s="11">
        <v>3776.7640000000001</v>
      </c>
      <c r="AZ22" s="11"/>
      <c r="BA22" s="11">
        <v>-2460.1010000000001</v>
      </c>
      <c r="BB22" s="11"/>
      <c r="BC22" s="11">
        <v>1.03</v>
      </c>
      <c r="BD22" s="11"/>
      <c r="BE22" s="11">
        <v>0.85000000000000009</v>
      </c>
      <c r="BF22" s="11"/>
      <c r="BG22" s="11">
        <v>0.69000000000000006</v>
      </c>
      <c r="BH22" s="11"/>
      <c r="BI22" s="11">
        <v>0.34</v>
      </c>
      <c r="BJ22" s="11"/>
      <c r="BK22" s="11">
        <v>-9.233067221653144</v>
      </c>
      <c r="BL22" s="11"/>
      <c r="BM22" s="11"/>
      <c r="BN22" s="11">
        <v>-46.803299987007925</v>
      </c>
      <c r="BO22" s="11"/>
      <c r="BP22" s="11"/>
      <c r="BQ22" s="11">
        <v>-26.630305509234496</v>
      </c>
      <c r="BR22" s="11"/>
      <c r="BS22" s="11"/>
      <c r="BT22" s="11">
        <v>-0.92168457103105061</v>
      </c>
      <c r="BU22" s="11"/>
      <c r="BV22" s="11"/>
      <c r="BW22" s="11">
        <v>15228.547</v>
      </c>
      <c r="BX22" s="11"/>
      <c r="BY22" s="11"/>
      <c r="BZ22" s="11">
        <v>12961.378000000001</v>
      </c>
      <c r="CA22" s="11"/>
      <c r="CB22" s="11"/>
      <c r="CC22" s="11">
        <v>13497.834999999999</v>
      </c>
      <c r="CD22" s="11"/>
      <c r="CE22" s="11"/>
      <c r="CF22" s="11">
        <v>16191.477999999999</v>
      </c>
      <c r="CG22" s="11"/>
      <c r="CH22" s="11"/>
      <c r="CI22" s="11">
        <v>-3634.027</v>
      </c>
      <c r="CJ22" s="11"/>
      <c r="CK22" s="11">
        <v>-5536.4589999999998</v>
      </c>
      <c r="CL22" s="11"/>
      <c r="CM22" s="11">
        <v>-2693.6439999999998</v>
      </c>
      <c r="CN22" s="11"/>
      <c r="CO22" s="11">
        <v>-193.33699999999999</v>
      </c>
      <c r="CP22" s="11"/>
      <c r="CQ22" s="11"/>
      <c r="CR22" s="11"/>
      <c r="CS22" s="11"/>
      <c r="CT22" s="8" t="s">
        <v>125</v>
      </c>
      <c r="CU22" s="8"/>
      <c r="CV22" s="8"/>
      <c r="CW22" s="8"/>
      <c r="CX22" s="7" t="s">
        <v>49</v>
      </c>
      <c r="CY22" s="7"/>
    </row>
    <row r="23" spans="1:103" s="3" customFormat="1" ht="14.5" customHeight="1" x14ac:dyDescent="0.35">
      <c r="A23" s="4" t="s">
        <v>126</v>
      </c>
      <c r="B23" s="4"/>
      <c r="C23" s="4"/>
      <c r="D23" s="5" t="s">
        <v>127</v>
      </c>
      <c r="E23" s="5"/>
      <c r="F23" s="5"/>
      <c r="G23" s="5"/>
      <c r="H23" s="6" t="str">
        <f>IF(AND(OR(W23&gt;'Selection Criteria 1'!$E$7,Y23&gt;'Selection Criteria 1'!$E$7),OR(AE23&gt;'Selection Criteria 1'!$E$8,AG23&gt;'Selection Criteria 1'!$E$8,AI23&gt;'Selection Criteria 1'!$E$8)),"Distress","")</f>
        <v>Distress</v>
      </c>
      <c r="I23" s="6"/>
      <c r="J23" s="6" t="str">
        <f>IF(OR(BC23&gt;'Selection Criteria 2'!$E$4,Selection!BE23&gt;'Selection Criteria 2'!$E$4,Selection!BG23&gt;'Selection Criteria 2'!$E$4),"Over-Leveraged","")</f>
        <v>Over-Leveraged</v>
      </c>
      <c r="K23" s="6"/>
      <c r="L23" s="6" t="str">
        <f t="shared" si="0"/>
        <v/>
      </c>
      <c r="M23" s="6"/>
      <c r="N23" s="6" t="str">
        <f t="shared" si="1"/>
        <v/>
      </c>
      <c r="O23" s="7">
        <v>5994110962</v>
      </c>
      <c r="P23" s="7"/>
      <c r="Q23" s="7" t="s">
        <v>128</v>
      </c>
      <c r="R23" s="7"/>
      <c r="S23" s="8" t="s">
        <v>115</v>
      </c>
      <c r="T23" s="8"/>
      <c r="U23" s="9">
        <v>44926</v>
      </c>
      <c r="V23" s="10">
        <v>350</v>
      </c>
      <c r="W23" s="11">
        <v>44088.199000000001</v>
      </c>
      <c r="X23" s="11"/>
      <c r="Y23" s="11">
        <v>43968.228999999999</v>
      </c>
      <c r="Z23" s="11"/>
      <c r="AA23" s="11">
        <v>34615.495000000003</v>
      </c>
      <c r="AB23" s="11"/>
      <c r="AC23" s="11">
        <v>45673.796999999999</v>
      </c>
      <c r="AD23" s="11"/>
      <c r="AE23" s="11">
        <v>17.80750215598934</v>
      </c>
      <c r="AF23" s="11"/>
      <c r="AG23" s="11">
        <v>9.239375888380561</v>
      </c>
      <c r="AH23" s="11"/>
      <c r="AI23" s="11">
        <v>-9.7322507233562003</v>
      </c>
      <c r="AJ23" s="11"/>
      <c r="AK23" s="11">
        <v>-18.031798958628762</v>
      </c>
      <c r="AL23" s="11"/>
      <c r="AM23" s="11">
        <v>1601.3530000000001</v>
      </c>
      <c r="AN23" s="11"/>
      <c r="AO23" s="11">
        <v>2935.116</v>
      </c>
      <c r="AP23" s="11"/>
      <c r="AQ23" s="11">
        <v>-2791.1559999999999</v>
      </c>
      <c r="AR23" s="11"/>
      <c r="AS23" s="11">
        <v>-1276.394</v>
      </c>
      <c r="AT23" s="11"/>
      <c r="AU23" s="11">
        <v>28516.097000000002</v>
      </c>
      <c r="AV23" s="11"/>
      <c r="AW23" s="11">
        <v>27118.639999999999</v>
      </c>
      <c r="AX23" s="11"/>
      <c r="AY23" s="11">
        <v>27164.23</v>
      </c>
      <c r="AZ23" s="11"/>
      <c r="BA23" s="11">
        <v>23015.68</v>
      </c>
      <c r="BB23" s="11"/>
      <c r="BC23" s="11">
        <v>2.0699999999999998</v>
      </c>
      <c r="BD23" s="11"/>
      <c r="BE23" s="11">
        <v>2.77</v>
      </c>
      <c r="BF23" s="11"/>
      <c r="BG23" s="11">
        <v>6.08</v>
      </c>
      <c r="BH23" s="11"/>
      <c r="BI23" s="11">
        <v>2.38</v>
      </c>
      <c r="BJ23" s="11"/>
      <c r="BK23" s="11">
        <v>0.88571479270778575</v>
      </c>
      <c r="BL23" s="11"/>
      <c r="BM23" s="11"/>
      <c r="BN23" s="11">
        <v>3.9099846537502398</v>
      </c>
      <c r="BO23" s="11"/>
      <c r="BP23" s="11"/>
      <c r="BQ23" s="11">
        <v>-2.8354601523594654</v>
      </c>
      <c r="BR23" s="11"/>
      <c r="BS23" s="11"/>
      <c r="BT23" s="11">
        <v>-11.268057836066482</v>
      </c>
      <c r="BU23" s="11"/>
      <c r="BV23" s="11"/>
      <c r="BW23" s="11">
        <v>15534.83</v>
      </c>
      <c r="BX23" s="11"/>
      <c r="BY23" s="11"/>
      <c r="BZ23" s="11">
        <v>10642.522000000001</v>
      </c>
      <c r="CA23" s="11"/>
      <c r="CB23" s="11"/>
      <c r="CC23" s="11">
        <v>4924.8029999999999</v>
      </c>
      <c r="CD23" s="11"/>
      <c r="CE23" s="11"/>
      <c r="CF23" s="11">
        <v>11164.300999999999</v>
      </c>
      <c r="CG23" s="11"/>
      <c r="CH23" s="11"/>
      <c r="CI23" s="11">
        <v>-1107.692</v>
      </c>
      <c r="CJ23" s="11"/>
      <c r="CK23" s="11">
        <v>1778.0039999999999</v>
      </c>
      <c r="CL23" s="11"/>
      <c r="CM23" s="11">
        <v>-6255.1880000000001</v>
      </c>
      <c r="CN23" s="11"/>
      <c r="CO23" s="11">
        <v>-17856.904999999999</v>
      </c>
      <c r="CP23" s="11"/>
      <c r="CQ23" s="11"/>
      <c r="CR23" s="11"/>
      <c r="CS23" s="11"/>
      <c r="CT23" s="8" t="s">
        <v>129</v>
      </c>
      <c r="CU23" s="8"/>
      <c r="CV23" s="8"/>
      <c r="CW23" s="8"/>
      <c r="CX23" s="7" t="s">
        <v>49</v>
      </c>
      <c r="CY23" s="7"/>
    </row>
    <row r="24" spans="1:103" s="3" customFormat="1" ht="14.5" customHeight="1" x14ac:dyDescent="0.35">
      <c r="A24" s="4" t="s">
        <v>126</v>
      </c>
      <c r="B24" s="4"/>
      <c r="C24" s="4"/>
      <c r="D24" s="5" t="s">
        <v>130</v>
      </c>
      <c r="E24" s="5"/>
      <c r="F24" s="5"/>
      <c r="G24" s="5"/>
      <c r="H24" s="6" t="str">
        <f>IF(AND(OR(W24&gt;'Selection Criteria 1'!$E$7,Y24&gt;'Selection Criteria 1'!$E$7),OR(AE24&gt;'Selection Criteria 1'!$E$8,AG24&gt;'Selection Criteria 1'!$E$8,AI24&gt;'Selection Criteria 1'!$E$8)),"Distress","")</f>
        <v>Distress</v>
      </c>
      <c r="I24" s="6"/>
      <c r="J24" s="6" t="str">
        <f>IF(OR(BC24&gt;'Selection Criteria 2'!$E$4,Selection!BE24&gt;'Selection Criteria 2'!$E$4,Selection!BG24&gt;'Selection Criteria 2'!$E$4),"Over-Leveraged","")</f>
        <v>Over-Leveraged</v>
      </c>
      <c r="K24" s="6"/>
      <c r="L24" s="6" t="str">
        <f t="shared" si="0"/>
        <v>Majority</v>
      </c>
      <c r="M24" s="6"/>
      <c r="N24" s="6" t="str">
        <f t="shared" si="1"/>
        <v>Selected</v>
      </c>
      <c r="O24" s="7">
        <v>2808880351</v>
      </c>
      <c r="P24" s="7"/>
      <c r="Q24" s="7" t="s">
        <v>131</v>
      </c>
      <c r="R24" s="7"/>
      <c r="S24" s="8" t="s">
        <v>132</v>
      </c>
      <c r="T24" s="8"/>
      <c r="U24" s="9">
        <v>44926</v>
      </c>
      <c r="V24" s="10">
        <v>340</v>
      </c>
      <c r="W24" s="11">
        <v>66555.149000000005</v>
      </c>
      <c r="X24" s="11"/>
      <c r="Y24" s="11">
        <v>59122.398999999998</v>
      </c>
      <c r="Z24" s="11"/>
      <c r="AA24" s="11">
        <v>53640.468000000001</v>
      </c>
      <c r="AB24" s="11"/>
      <c r="AC24" s="11">
        <v>59665.415999999997</v>
      </c>
      <c r="AD24" s="11"/>
      <c r="AE24" s="11">
        <v>16.125589833322376</v>
      </c>
      <c r="AF24" s="11"/>
      <c r="AG24" s="11">
        <v>61.958235372488964</v>
      </c>
      <c r="AH24" s="11"/>
      <c r="AI24" s="11">
        <v>28.306965818049189</v>
      </c>
      <c r="AJ24" s="11"/>
      <c r="AK24" s="11">
        <v>6.7087045692920588</v>
      </c>
      <c r="AL24" s="11"/>
      <c r="AM24" s="11">
        <v>2935.7869999999998</v>
      </c>
      <c r="AN24" s="11"/>
      <c r="AO24" s="11">
        <v>743.06899999999996</v>
      </c>
      <c r="AP24" s="11"/>
      <c r="AQ24" s="11">
        <v>1524.4010000000001</v>
      </c>
      <c r="AR24" s="11"/>
      <c r="AS24" s="11">
        <v>5388.7560000000003</v>
      </c>
      <c r="AT24" s="11"/>
      <c r="AU24" s="11">
        <v>47341.296999999999</v>
      </c>
      <c r="AV24" s="11"/>
      <c r="AW24" s="11">
        <v>46039.243999999999</v>
      </c>
      <c r="AX24" s="11"/>
      <c r="AY24" s="11">
        <v>43151.167000000001</v>
      </c>
      <c r="AZ24" s="11"/>
      <c r="BA24" s="11">
        <v>36151.572</v>
      </c>
      <c r="BB24" s="11"/>
      <c r="BC24" s="11">
        <v>1.4</v>
      </c>
      <c r="BD24" s="11"/>
      <c r="BE24" s="11">
        <v>1.03</v>
      </c>
      <c r="BF24" s="11"/>
      <c r="BG24" s="11">
        <v>0.73000000000000009</v>
      </c>
      <c r="BH24" s="11"/>
      <c r="BI24" s="11">
        <v>0.54</v>
      </c>
      <c r="BJ24" s="11"/>
      <c r="BK24" s="11">
        <v>-2.6533536949754706</v>
      </c>
      <c r="BL24" s="11"/>
      <c r="BM24" s="11"/>
      <c r="BN24" s="11">
        <v>-7.5863430832524692</v>
      </c>
      <c r="BO24" s="11"/>
      <c r="BP24" s="11"/>
      <c r="BQ24" s="11">
        <v>-5.8117388944490829</v>
      </c>
      <c r="BR24" s="11"/>
      <c r="BS24" s="11"/>
      <c r="BT24" s="11">
        <v>-4.1489373190247312</v>
      </c>
      <c r="BU24" s="11"/>
      <c r="BV24" s="11"/>
      <c r="BW24" s="11">
        <v>39546.222000000002</v>
      </c>
      <c r="BX24" s="11"/>
      <c r="BY24" s="11"/>
      <c r="BZ24" s="11">
        <v>47695.764000000003</v>
      </c>
      <c r="CA24" s="11"/>
      <c r="CB24" s="11"/>
      <c r="CC24" s="11">
        <v>69401.770999999993</v>
      </c>
      <c r="CD24" s="11"/>
      <c r="CE24" s="11"/>
      <c r="CF24" s="11">
        <v>77520.395000000004</v>
      </c>
      <c r="CG24" s="11"/>
      <c r="CH24" s="11"/>
      <c r="CI24" s="11">
        <v>-16649.542000000001</v>
      </c>
      <c r="CJ24" s="11"/>
      <c r="CK24" s="11">
        <v>-21706.005000000001</v>
      </c>
      <c r="CL24" s="11"/>
      <c r="CM24" s="11">
        <v>-13656.478999999999</v>
      </c>
      <c r="CN24" s="11"/>
      <c r="CO24" s="11">
        <v>-10533.300999999999</v>
      </c>
      <c r="CP24" s="11"/>
      <c r="CQ24" s="11">
        <v>93.64</v>
      </c>
      <c r="CR24" s="11"/>
      <c r="CS24" s="11"/>
      <c r="CT24" s="8" t="s">
        <v>133</v>
      </c>
      <c r="CU24" s="8"/>
      <c r="CV24" s="8"/>
      <c r="CW24" s="8"/>
      <c r="CX24" s="7" t="s">
        <v>49</v>
      </c>
      <c r="CY24" s="7"/>
    </row>
    <row r="25" spans="1:103" s="3" customFormat="1" ht="14.5" customHeight="1" x14ac:dyDescent="0.35">
      <c r="A25" s="4" t="s">
        <v>134</v>
      </c>
      <c r="B25" s="4"/>
      <c r="C25" s="4"/>
      <c r="D25" s="5" t="s">
        <v>135</v>
      </c>
      <c r="E25" s="5"/>
      <c r="F25" s="5"/>
      <c r="G25" s="5"/>
      <c r="H25" s="6" t="str">
        <f>IF(AND(OR(W25&gt;'Selection Criteria 1'!$E$7,Y25&gt;'Selection Criteria 1'!$E$7),OR(AE25&gt;'Selection Criteria 1'!$E$8,AG25&gt;'Selection Criteria 1'!$E$8,AI25&gt;'Selection Criteria 1'!$E$8)),"Distress","")</f>
        <v>Distress</v>
      </c>
      <c r="I25" s="6"/>
      <c r="J25" s="6" t="str">
        <f>IF(OR(BC25&gt;'Selection Criteria 2'!$E$4,Selection!BE25&gt;'Selection Criteria 2'!$E$4,Selection!BG25&gt;'Selection Criteria 2'!$E$4),"Over-Leveraged","")</f>
        <v>Over-Leveraged</v>
      </c>
      <c r="K25" s="6"/>
      <c r="L25" s="6" t="str">
        <f t="shared" si="0"/>
        <v>Majority</v>
      </c>
      <c r="M25" s="6"/>
      <c r="N25" s="6" t="str">
        <f t="shared" si="1"/>
        <v>Selected</v>
      </c>
      <c r="O25" s="7">
        <v>1894600129</v>
      </c>
      <c r="P25" s="7"/>
      <c r="Q25" s="7" t="s">
        <v>136</v>
      </c>
      <c r="R25" s="7"/>
      <c r="S25" s="8" t="s">
        <v>137</v>
      </c>
      <c r="T25" s="8"/>
      <c r="U25" s="9">
        <v>44926</v>
      </c>
      <c r="V25" s="10">
        <v>83</v>
      </c>
      <c r="W25" s="11">
        <v>31873.948</v>
      </c>
      <c r="X25" s="11"/>
      <c r="Y25" s="11">
        <v>31742.437999999998</v>
      </c>
      <c r="Z25" s="11"/>
      <c r="AA25" s="11">
        <v>25658.164000000001</v>
      </c>
      <c r="AB25" s="11"/>
      <c r="AC25" s="11">
        <v>25744.883999999998</v>
      </c>
      <c r="AD25" s="11"/>
      <c r="AE25" s="11">
        <v>14.13102921953244</v>
      </c>
      <c r="AF25" s="11"/>
      <c r="AG25" s="11">
        <v>5.4705145490367393</v>
      </c>
      <c r="AH25" s="11"/>
      <c r="AI25" s="11">
        <v>2.0939419324095363</v>
      </c>
      <c r="AJ25" s="11"/>
      <c r="AK25" s="11">
        <v>3.6252145706259409</v>
      </c>
      <c r="AL25" s="11"/>
      <c r="AM25" s="11">
        <v>1031.2280000000001</v>
      </c>
      <c r="AN25" s="11"/>
      <c r="AO25" s="11">
        <v>1485.6310000000001</v>
      </c>
      <c r="AP25" s="11"/>
      <c r="AQ25" s="11">
        <v>2115.328</v>
      </c>
      <c r="AR25" s="11"/>
      <c r="AS25" s="11">
        <v>1288.6199999999999</v>
      </c>
      <c r="AT25" s="11"/>
      <c r="AU25" s="11">
        <v>14572.313</v>
      </c>
      <c r="AV25" s="11"/>
      <c r="AW25" s="11">
        <v>8127.1660000000002</v>
      </c>
      <c r="AX25" s="11"/>
      <c r="AY25" s="11">
        <v>4429.3739999999998</v>
      </c>
      <c r="AZ25" s="11"/>
      <c r="BA25" s="11">
        <v>4671.5240000000003</v>
      </c>
      <c r="BB25" s="11"/>
      <c r="BC25" s="11">
        <v>1.3</v>
      </c>
      <c r="BD25" s="11"/>
      <c r="BE25" s="11">
        <v>1.1300000000000001</v>
      </c>
      <c r="BF25" s="11"/>
      <c r="BG25" s="11">
        <v>0.48000000000000004</v>
      </c>
      <c r="BH25" s="11"/>
      <c r="BI25" s="11">
        <v>1.1800000000000002</v>
      </c>
      <c r="BJ25" s="11"/>
      <c r="BK25" s="11">
        <v>1.8106338375534363</v>
      </c>
      <c r="BL25" s="11"/>
      <c r="BM25" s="11"/>
      <c r="BN25" s="11">
        <v>9.3573566058786124</v>
      </c>
      <c r="BO25" s="11"/>
      <c r="BP25" s="11"/>
      <c r="BQ25" s="11">
        <v>13.199088604125265</v>
      </c>
      <c r="BR25" s="11"/>
      <c r="BS25" s="11"/>
      <c r="BT25" s="11">
        <v>9.9156747318102063</v>
      </c>
      <c r="BU25" s="11"/>
      <c r="BV25" s="11"/>
      <c r="BW25" s="11">
        <v>11398.212</v>
      </c>
      <c r="BX25" s="11"/>
      <c r="BY25" s="11"/>
      <c r="BZ25" s="11">
        <v>8903.6460000000006</v>
      </c>
      <c r="CA25" s="11"/>
      <c r="CB25" s="11"/>
      <c r="CC25" s="11">
        <v>10734.089</v>
      </c>
      <c r="CD25" s="11"/>
      <c r="CE25" s="11"/>
      <c r="CF25" s="11">
        <v>4971.7039999999997</v>
      </c>
      <c r="CG25" s="11"/>
      <c r="CH25" s="11"/>
      <c r="CI25" s="11">
        <v>140.636</v>
      </c>
      <c r="CJ25" s="11"/>
      <c r="CK25" s="11">
        <v>678.12099999999998</v>
      </c>
      <c r="CL25" s="11"/>
      <c r="CM25" s="11">
        <v>1431.3879999999999</v>
      </c>
      <c r="CN25" s="11"/>
      <c r="CO25" s="11">
        <v>617.75800000000004</v>
      </c>
      <c r="CP25" s="11"/>
      <c r="CQ25" s="11">
        <v>70.69</v>
      </c>
      <c r="CR25" s="11"/>
      <c r="CS25" s="11"/>
      <c r="CT25" s="8" t="s">
        <v>138</v>
      </c>
      <c r="CU25" s="8"/>
      <c r="CV25" s="8"/>
      <c r="CW25" s="8"/>
      <c r="CX25" s="7" t="s">
        <v>49</v>
      </c>
      <c r="CY25" s="7"/>
    </row>
    <row r="26" spans="1:103" s="3" customFormat="1" ht="14.5" customHeight="1" x14ac:dyDescent="0.35">
      <c r="A26" s="4" t="s">
        <v>139</v>
      </c>
      <c r="B26" s="4"/>
      <c r="C26" s="4"/>
      <c r="D26" s="5" t="s">
        <v>140</v>
      </c>
      <c r="E26" s="5"/>
      <c r="F26" s="5"/>
      <c r="G26" s="5"/>
      <c r="H26" s="6" t="str">
        <f>IF(AND(OR(W26&gt;'Selection Criteria 1'!$E$7,Y26&gt;'Selection Criteria 1'!$E$7),OR(AE26&gt;'Selection Criteria 1'!$E$8,AG26&gt;'Selection Criteria 1'!$E$8,AI26&gt;'Selection Criteria 1'!$E$8)),"Distress","")</f>
        <v>Distress</v>
      </c>
      <c r="I26" s="6"/>
      <c r="J26" s="6" t="str">
        <f>IF(OR(BC26&gt;'Selection Criteria 2'!$E$4,Selection!BE26&gt;'Selection Criteria 2'!$E$4,Selection!BG26&gt;'Selection Criteria 2'!$E$4),"Over-Leveraged","")</f>
        <v>Over-Leveraged</v>
      </c>
      <c r="K26" s="6"/>
      <c r="L26" s="6" t="str">
        <f t="shared" si="0"/>
        <v/>
      </c>
      <c r="M26" s="6"/>
      <c r="N26" s="6" t="str">
        <f t="shared" si="1"/>
        <v/>
      </c>
      <c r="O26" s="7">
        <v>8931860962</v>
      </c>
      <c r="P26" s="7"/>
      <c r="Q26" s="7" t="s">
        <v>141</v>
      </c>
      <c r="R26" s="7"/>
      <c r="S26" s="8" t="s">
        <v>61</v>
      </c>
      <c r="T26" s="8"/>
      <c r="U26" s="9">
        <v>44926</v>
      </c>
      <c r="V26" s="10">
        <v>312</v>
      </c>
      <c r="W26" s="11">
        <v>151301</v>
      </c>
      <c r="X26" s="11"/>
      <c r="Y26" s="11">
        <v>107690</v>
      </c>
      <c r="Z26" s="11"/>
      <c r="AA26" s="11">
        <v>96712</v>
      </c>
      <c r="AB26" s="11"/>
      <c r="AC26" s="11">
        <v>74989</v>
      </c>
      <c r="AD26" s="11"/>
      <c r="AE26" s="11">
        <v>27.248206599713058</v>
      </c>
      <c r="AF26" s="11"/>
      <c r="AG26" s="11">
        <v>-0.1174477289113194</v>
      </c>
      <c r="AH26" s="11"/>
      <c r="AI26" s="11">
        <v>-1.4076569251498396</v>
      </c>
      <c r="AJ26" s="11"/>
      <c r="AK26" s="11">
        <v>-0.36770595690747782</v>
      </c>
      <c r="AL26" s="11"/>
      <c r="AM26" s="11">
        <v>1394</v>
      </c>
      <c r="AN26" s="11"/>
      <c r="AO26" s="11">
        <v>27740</v>
      </c>
      <c r="AP26" s="11"/>
      <c r="AQ26" s="11">
        <v>21523</v>
      </c>
      <c r="AR26" s="11"/>
      <c r="AS26" s="11">
        <v>19725</v>
      </c>
      <c r="AT26" s="11"/>
      <c r="AU26" s="11">
        <v>37984</v>
      </c>
      <c r="AV26" s="11"/>
      <c r="AW26" s="11">
        <v>-3258</v>
      </c>
      <c r="AX26" s="11"/>
      <c r="AY26" s="11">
        <v>-30297</v>
      </c>
      <c r="AZ26" s="11"/>
      <c r="BA26" s="11">
        <v>-7253</v>
      </c>
      <c r="BB26" s="11"/>
      <c r="BC26" s="11">
        <v>3.3499999999999996</v>
      </c>
      <c r="BD26" s="11"/>
      <c r="BE26" s="11">
        <v>2.04</v>
      </c>
      <c r="BF26" s="11"/>
      <c r="BG26" s="11">
        <v>1.1800000000000002</v>
      </c>
      <c r="BH26" s="11"/>
      <c r="BI26" s="11">
        <v>1.32</v>
      </c>
      <c r="BJ26" s="11"/>
      <c r="BK26" s="11">
        <v>-5.4957983193277311</v>
      </c>
      <c r="BL26" s="11"/>
      <c r="BM26" s="11"/>
      <c r="BN26" s="11">
        <v>12.335513407455853</v>
      </c>
      <c r="BO26" s="11"/>
      <c r="BP26" s="11"/>
      <c r="BQ26" s="11">
        <v>31.199608610567516</v>
      </c>
      <c r="BR26" s="11"/>
      <c r="BS26" s="11"/>
      <c r="BT26" s="11">
        <v>19.010869565217391</v>
      </c>
      <c r="BU26" s="11"/>
      <c r="BV26" s="11"/>
      <c r="BW26" s="11">
        <v>91740</v>
      </c>
      <c r="BX26" s="11"/>
      <c r="BY26" s="11"/>
      <c r="BZ26" s="11">
        <v>87657</v>
      </c>
      <c r="CA26" s="11"/>
      <c r="CB26" s="11"/>
      <c r="CC26" s="11">
        <v>76504</v>
      </c>
      <c r="CD26" s="11"/>
      <c r="CE26" s="11"/>
      <c r="CF26" s="11">
        <v>20678</v>
      </c>
      <c r="CG26" s="11"/>
      <c r="CH26" s="11"/>
      <c r="CI26" s="11">
        <v>-21333</v>
      </c>
      <c r="CJ26" s="11"/>
      <c r="CK26" s="11">
        <v>14741</v>
      </c>
      <c r="CL26" s="11"/>
      <c r="CM26" s="11">
        <v>52487</v>
      </c>
      <c r="CN26" s="11"/>
      <c r="CO26" s="11">
        <v>9188</v>
      </c>
      <c r="CP26" s="11"/>
      <c r="CQ26" s="11"/>
      <c r="CR26" s="11"/>
      <c r="CS26" s="11"/>
      <c r="CT26" s="8" t="s">
        <v>140</v>
      </c>
      <c r="CU26" s="8"/>
      <c r="CV26" s="8"/>
      <c r="CW26" s="8"/>
      <c r="CX26" s="7">
        <v>100</v>
      </c>
      <c r="CY26" s="7">
        <v>100</v>
      </c>
    </row>
    <row r="27" spans="1:103" s="3" customFormat="1" ht="14.5" customHeight="1" x14ac:dyDescent="0.35">
      <c r="A27" s="4" t="s">
        <v>139</v>
      </c>
      <c r="B27" s="4"/>
      <c r="C27" s="4"/>
      <c r="D27" s="5" t="s">
        <v>142</v>
      </c>
      <c r="E27" s="5"/>
      <c r="F27" s="5"/>
      <c r="G27" s="5"/>
      <c r="H27" s="6" t="str">
        <f>IF(AND(OR(W27&gt;'Selection Criteria 1'!$E$7,Y27&gt;'Selection Criteria 1'!$E$7),OR(AE27&gt;'Selection Criteria 1'!$E$8,AG27&gt;'Selection Criteria 1'!$E$8,AI27&gt;'Selection Criteria 1'!$E$8)),"Distress","")</f>
        <v>Distress</v>
      </c>
      <c r="I27" s="6"/>
      <c r="J27" s="6" t="str">
        <f>IF(OR(BC27&gt;'Selection Criteria 2'!$E$4,Selection!BE27&gt;'Selection Criteria 2'!$E$4,Selection!BG27&gt;'Selection Criteria 2'!$E$4),"Over-Leveraged","")</f>
        <v/>
      </c>
      <c r="K27" s="6"/>
      <c r="L27" s="6" t="str">
        <f t="shared" si="0"/>
        <v>Majority</v>
      </c>
      <c r="M27" s="6"/>
      <c r="N27" s="6" t="str">
        <f t="shared" si="1"/>
        <v/>
      </c>
      <c r="O27" s="7">
        <v>328600184</v>
      </c>
      <c r="P27" s="7"/>
      <c r="Q27" s="7" t="s">
        <v>143</v>
      </c>
      <c r="R27" s="7"/>
      <c r="S27" s="8" t="s">
        <v>144</v>
      </c>
      <c r="T27" s="8"/>
      <c r="U27" s="9">
        <v>44926</v>
      </c>
      <c r="V27" s="10">
        <v>374</v>
      </c>
      <c r="W27" s="11">
        <v>82097</v>
      </c>
      <c r="X27" s="11"/>
      <c r="Y27" s="11">
        <v>59890</v>
      </c>
      <c r="Z27" s="11"/>
      <c r="AA27" s="11">
        <v>36809</v>
      </c>
      <c r="AB27" s="11"/>
      <c r="AC27" s="11">
        <v>71784</v>
      </c>
      <c r="AD27" s="11"/>
      <c r="AE27" s="11">
        <v>1.3612477262009028</v>
      </c>
      <c r="AF27" s="11"/>
      <c r="AG27" s="11">
        <v>3.0928873881117007</v>
      </c>
      <c r="AH27" s="11"/>
      <c r="AI27" s="11">
        <v>8.9006108424535508</v>
      </c>
      <c r="AJ27" s="11"/>
      <c r="AK27" s="11">
        <v>2.7392885555176725</v>
      </c>
      <c r="AL27" s="11"/>
      <c r="AM27" s="11">
        <v>29686</v>
      </c>
      <c r="AN27" s="11"/>
      <c r="AO27" s="11">
        <v>18657</v>
      </c>
      <c r="AP27" s="11"/>
      <c r="AQ27" s="11">
        <v>7858</v>
      </c>
      <c r="AR27" s="11"/>
      <c r="AS27" s="11">
        <v>26397</v>
      </c>
      <c r="AT27" s="11"/>
      <c r="AU27" s="11">
        <v>40410</v>
      </c>
      <c r="AV27" s="11"/>
      <c r="AW27" s="11">
        <v>57704</v>
      </c>
      <c r="AX27" s="11"/>
      <c r="AY27" s="11">
        <v>69941</v>
      </c>
      <c r="AZ27" s="11"/>
      <c r="BA27" s="11">
        <v>72309</v>
      </c>
      <c r="BB27" s="11"/>
      <c r="BC27" s="11">
        <v>0.39</v>
      </c>
      <c r="BD27" s="11"/>
      <c r="BE27" s="11">
        <v>0.49</v>
      </c>
      <c r="BF27" s="11"/>
      <c r="BG27" s="11">
        <v>0.53</v>
      </c>
      <c r="BH27" s="11"/>
      <c r="BI27" s="11">
        <v>0.54</v>
      </c>
      <c r="BJ27" s="11"/>
      <c r="BK27" s="11">
        <v>7.3449911084765853</v>
      </c>
      <c r="BL27" s="11"/>
      <c r="BM27" s="11"/>
      <c r="BN27" s="11">
        <v>3.4050128835792925</v>
      </c>
      <c r="BO27" s="11"/>
      <c r="BP27" s="11"/>
      <c r="BQ27" s="11">
        <v>1.0981021117348302</v>
      </c>
      <c r="BR27" s="11"/>
      <c r="BS27" s="11"/>
      <c r="BT27" s="11">
        <v>5.8889444722361182</v>
      </c>
      <c r="BU27" s="11"/>
      <c r="BV27" s="11"/>
      <c r="BW27" s="11">
        <v>182832</v>
      </c>
      <c r="BX27" s="11"/>
      <c r="BY27" s="11"/>
      <c r="BZ27" s="11">
        <v>165045</v>
      </c>
      <c r="CA27" s="11"/>
      <c r="CB27" s="11"/>
      <c r="CC27" s="11">
        <v>170108</v>
      </c>
      <c r="CD27" s="11"/>
      <c r="CE27" s="11"/>
      <c r="CF27" s="11">
        <v>154973</v>
      </c>
      <c r="CG27" s="11"/>
      <c r="CH27" s="11"/>
      <c r="CI27" s="11">
        <v>17629</v>
      </c>
      <c r="CJ27" s="11"/>
      <c r="CK27" s="11">
        <v>-5830</v>
      </c>
      <c r="CL27" s="11"/>
      <c r="CM27" s="11">
        <v>15906</v>
      </c>
      <c r="CN27" s="11"/>
      <c r="CO27" s="11">
        <v>14341</v>
      </c>
      <c r="CP27" s="11"/>
      <c r="CQ27" s="11">
        <v>80</v>
      </c>
      <c r="CR27" s="11"/>
      <c r="CS27" s="11"/>
      <c r="CT27" s="8" t="s">
        <v>145</v>
      </c>
      <c r="CU27" s="8"/>
      <c r="CV27" s="8"/>
      <c r="CW27" s="8"/>
      <c r="CX27" s="7" t="s">
        <v>49</v>
      </c>
      <c r="CY27" s="7"/>
    </row>
    <row r="28" spans="1:103" s="3" customFormat="1" ht="14.5" customHeight="1" x14ac:dyDescent="0.35">
      <c r="A28" s="4" t="s">
        <v>139</v>
      </c>
      <c r="B28" s="4"/>
      <c r="C28" s="4"/>
      <c r="D28" s="5" t="s">
        <v>146</v>
      </c>
      <c r="E28" s="5"/>
      <c r="F28" s="5"/>
      <c r="G28" s="5"/>
      <c r="H28" s="6" t="str">
        <f>IF(AND(OR(W28&gt;'Selection Criteria 1'!$E$7,Y28&gt;'Selection Criteria 1'!$E$7),OR(AE28&gt;'Selection Criteria 1'!$E$8,AG28&gt;'Selection Criteria 1'!$E$8,AI28&gt;'Selection Criteria 1'!$E$8)),"Distress","")</f>
        <v>Distress</v>
      </c>
      <c r="I28" s="6"/>
      <c r="J28" s="6" t="str">
        <f>IF(OR(BC28&gt;'Selection Criteria 2'!$E$4,Selection!BE28&gt;'Selection Criteria 2'!$E$4,Selection!BG28&gt;'Selection Criteria 2'!$E$4),"Over-Leveraged","")</f>
        <v/>
      </c>
      <c r="K28" s="6"/>
      <c r="L28" s="6" t="str">
        <f t="shared" si="0"/>
        <v>Majority</v>
      </c>
      <c r="M28" s="6"/>
      <c r="N28" s="6" t="str">
        <f t="shared" si="1"/>
        <v/>
      </c>
      <c r="O28" s="7">
        <v>2937551204</v>
      </c>
      <c r="P28" s="7"/>
      <c r="Q28" s="7" t="s">
        <v>147</v>
      </c>
      <c r="R28" s="7"/>
      <c r="S28" s="8" t="s">
        <v>47</v>
      </c>
      <c r="T28" s="8"/>
      <c r="U28" s="9">
        <v>44926</v>
      </c>
      <c r="V28" s="10">
        <v>384</v>
      </c>
      <c r="W28" s="11">
        <v>85713.081000000006</v>
      </c>
      <c r="X28" s="11"/>
      <c r="Y28" s="11">
        <v>69590.144</v>
      </c>
      <c r="Z28" s="11"/>
      <c r="AA28" s="11">
        <v>51273.472999999998</v>
      </c>
      <c r="AB28" s="11"/>
      <c r="AC28" s="11">
        <v>48856.796000000002</v>
      </c>
      <c r="AD28" s="11"/>
      <c r="AE28" s="11">
        <v>1.6227322851522881</v>
      </c>
      <c r="AF28" s="11"/>
      <c r="AG28" s="11">
        <v>2.1520567604539584</v>
      </c>
      <c r="AH28" s="11"/>
      <c r="AI28" s="11">
        <v>7.1583643499840042</v>
      </c>
      <c r="AJ28" s="11"/>
      <c r="AK28" s="11">
        <v>6.9139864925216168</v>
      </c>
      <c r="AL28" s="11"/>
      <c r="AM28" s="11">
        <v>17402.21</v>
      </c>
      <c r="AN28" s="11"/>
      <c r="AO28" s="11">
        <v>16079.364</v>
      </c>
      <c r="AP28" s="11"/>
      <c r="AQ28" s="11">
        <v>6110.9650000000001</v>
      </c>
      <c r="AR28" s="11"/>
      <c r="AS28" s="11">
        <v>6941.34</v>
      </c>
      <c r="AT28" s="11"/>
      <c r="AU28" s="11">
        <v>28239.128000000001</v>
      </c>
      <c r="AV28" s="11"/>
      <c r="AW28" s="11">
        <v>34603.703999999998</v>
      </c>
      <c r="AX28" s="11"/>
      <c r="AY28" s="11">
        <v>43744.514000000003</v>
      </c>
      <c r="AZ28" s="11"/>
      <c r="BA28" s="11">
        <v>47992.330999999998</v>
      </c>
      <c r="BB28" s="11"/>
      <c r="BC28" s="11">
        <v>0.56000000000000005</v>
      </c>
      <c r="BD28" s="11"/>
      <c r="BE28" s="11">
        <v>0.59</v>
      </c>
      <c r="BF28" s="11"/>
      <c r="BG28" s="11">
        <v>0.66000000000000014</v>
      </c>
      <c r="BH28" s="11"/>
      <c r="BI28" s="11">
        <v>0.7400000000000001</v>
      </c>
      <c r="BJ28" s="11"/>
      <c r="BK28" s="11">
        <v>-0.28392154711340695</v>
      </c>
      <c r="BL28" s="11"/>
      <c r="BM28" s="11"/>
      <c r="BN28" s="11">
        <v>-0.82679556906649931</v>
      </c>
      <c r="BO28" s="11"/>
      <c r="BP28" s="11"/>
      <c r="BQ28" s="11">
        <v>-3.0941811005452098</v>
      </c>
      <c r="BR28" s="11"/>
      <c r="BS28" s="11"/>
      <c r="BT28" s="11">
        <v>-2.5698508881968771</v>
      </c>
      <c r="BU28" s="11"/>
      <c r="BV28" s="11"/>
      <c r="BW28" s="11">
        <v>74380.709000000003</v>
      </c>
      <c r="BX28" s="11"/>
      <c r="BY28" s="11"/>
      <c r="BZ28" s="11">
        <v>79367.036999999997</v>
      </c>
      <c r="CA28" s="11"/>
      <c r="CB28" s="11"/>
      <c r="CC28" s="11">
        <v>83748.832999999999</v>
      </c>
      <c r="CD28" s="11"/>
      <c r="CE28" s="11"/>
      <c r="CF28" s="11">
        <v>70022.095000000001</v>
      </c>
      <c r="CG28" s="11"/>
      <c r="CH28" s="11"/>
      <c r="CI28" s="11">
        <v>-4975.2359999999999</v>
      </c>
      <c r="CJ28" s="11"/>
      <c r="CK28" s="11">
        <v>-6000.7650000000003</v>
      </c>
      <c r="CL28" s="11"/>
      <c r="CM28" s="11">
        <v>-12102.473</v>
      </c>
      <c r="CN28" s="11"/>
      <c r="CO28" s="11">
        <v>-8824.6200000000008</v>
      </c>
      <c r="CP28" s="11"/>
      <c r="CQ28" s="11">
        <v>79</v>
      </c>
      <c r="CR28" s="11"/>
      <c r="CS28" s="11"/>
      <c r="CT28" s="8" t="s">
        <v>145</v>
      </c>
      <c r="CU28" s="8"/>
      <c r="CV28" s="8"/>
      <c r="CW28" s="8"/>
      <c r="CX28" s="7" t="s">
        <v>49</v>
      </c>
      <c r="CY28" s="7"/>
    </row>
    <row r="29" spans="1:103" s="3" customFormat="1" ht="14.5" customHeight="1" x14ac:dyDescent="0.35">
      <c r="A29" s="4" t="s">
        <v>148</v>
      </c>
      <c r="B29" s="4"/>
      <c r="C29" s="4"/>
      <c r="D29" s="5" t="s">
        <v>149</v>
      </c>
      <c r="E29" s="5"/>
      <c r="F29" s="5"/>
      <c r="G29" s="5"/>
      <c r="H29" s="6" t="str">
        <f>IF(AND(OR(W29&gt;'Selection Criteria 1'!$E$7,Y29&gt;'Selection Criteria 1'!$E$7),OR(AE29&gt;'Selection Criteria 1'!$E$8,AG29&gt;'Selection Criteria 1'!$E$8,AI29&gt;'Selection Criteria 1'!$E$8)),"Distress","")</f>
        <v>Distress</v>
      </c>
      <c r="I29" s="6"/>
      <c r="J29" s="6" t="str">
        <f>IF(OR(BC29&gt;'Selection Criteria 2'!$E$4,Selection!BE29&gt;'Selection Criteria 2'!$E$4,Selection!BG29&gt;'Selection Criteria 2'!$E$4),"Over-Leveraged","")</f>
        <v>Over-Leveraged</v>
      </c>
      <c r="K29" s="6"/>
      <c r="L29" s="6" t="str">
        <f t="shared" si="0"/>
        <v/>
      </c>
      <c r="M29" s="6"/>
      <c r="N29" s="6" t="str">
        <f t="shared" si="1"/>
        <v/>
      </c>
      <c r="O29" s="7">
        <v>2243590359</v>
      </c>
      <c r="P29" s="7"/>
      <c r="Q29" s="7" t="s">
        <v>150</v>
      </c>
      <c r="R29" s="7"/>
      <c r="S29" s="8" t="s">
        <v>132</v>
      </c>
      <c r="T29" s="8"/>
      <c r="U29" s="9">
        <v>44926</v>
      </c>
      <c r="V29" s="10">
        <v>437</v>
      </c>
      <c r="W29" s="11">
        <v>185333</v>
      </c>
      <c r="X29" s="11"/>
      <c r="Y29" s="11">
        <v>150680</v>
      </c>
      <c r="Z29" s="11"/>
      <c r="AA29" s="11">
        <v>106540</v>
      </c>
      <c r="AB29" s="11"/>
      <c r="AC29" s="11">
        <v>208428</v>
      </c>
      <c r="AD29" s="11"/>
      <c r="AE29" s="11">
        <v>3.7257641423357666</v>
      </c>
      <c r="AF29" s="11"/>
      <c r="AG29" s="11">
        <v>5.2436770989721673</v>
      </c>
      <c r="AH29" s="11"/>
      <c r="AI29" s="11">
        <v>97.820273631840791</v>
      </c>
      <c r="AJ29" s="11"/>
      <c r="AK29" s="11">
        <v>3.6404861321700994</v>
      </c>
      <c r="AL29" s="11"/>
      <c r="AM29" s="11">
        <v>35072</v>
      </c>
      <c r="AN29" s="11"/>
      <c r="AO29" s="11">
        <v>25977</v>
      </c>
      <c r="AP29" s="11"/>
      <c r="AQ29" s="11">
        <v>1608</v>
      </c>
      <c r="AR29" s="11"/>
      <c r="AS29" s="11">
        <v>42869</v>
      </c>
      <c r="AT29" s="11"/>
      <c r="AU29" s="11">
        <v>130670</v>
      </c>
      <c r="AV29" s="11"/>
      <c r="AW29" s="11">
        <v>136215</v>
      </c>
      <c r="AX29" s="11"/>
      <c r="AY29" s="11">
        <v>157295</v>
      </c>
      <c r="AZ29" s="11"/>
      <c r="BA29" s="11">
        <v>156064</v>
      </c>
      <c r="BB29" s="11"/>
      <c r="BC29" s="11">
        <v>2.2800000000000002</v>
      </c>
      <c r="BD29" s="11"/>
      <c r="BE29" s="11">
        <v>3.59</v>
      </c>
      <c r="BF29" s="11"/>
      <c r="BG29" s="11">
        <v>4.6599999999999993</v>
      </c>
      <c r="BH29" s="11"/>
      <c r="BI29" s="11">
        <v>2.57</v>
      </c>
      <c r="BJ29" s="11"/>
      <c r="BK29" s="11">
        <v>2.3780452575830524</v>
      </c>
      <c r="BL29" s="11"/>
      <c r="BM29" s="11"/>
      <c r="BN29" s="11">
        <v>1.6115056818181819</v>
      </c>
      <c r="BO29" s="11"/>
      <c r="BP29" s="11"/>
      <c r="BQ29" s="11">
        <v>-2.3520195486560298</v>
      </c>
      <c r="BR29" s="11"/>
      <c r="BS29" s="11"/>
      <c r="BT29" s="11">
        <v>4.4965395139224205</v>
      </c>
      <c r="BU29" s="11"/>
      <c r="BV29" s="11"/>
      <c r="BW29" s="11">
        <v>75005</v>
      </c>
      <c r="BX29" s="11"/>
      <c r="BY29" s="11"/>
      <c r="BZ29" s="11">
        <v>54599</v>
      </c>
      <c r="CA29" s="11"/>
      <c r="CB29" s="11"/>
      <c r="CC29" s="11">
        <v>49041</v>
      </c>
      <c r="CD29" s="11"/>
      <c r="CE29" s="11"/>
      <c r="CF29" s="11">
        <v>70166</v>
      </c>
      <c r="CG29" s="11"/>
      <c r="CH29" s="11"/>
      <c r="CI29" s="11">
        <v>19219</v>
      </c>
      <c r="CJ29" s="11"/>
      <c r="CK29" s="11">
        <v>4703</v>
      </c>
      <c r="CL29" s="11"/>
      <c r="CM29" s="11">
        <v>-20467</v>
      </c>
      <c r="CN29" s="11"/>
      <c r="CO29" s="11">
        <v>10817</v>
      </c>
      <c r="CP29" s="11"/>
      <c r="CQ29" s="11">
        <v>30</v>
      </c>
      <c r="CR29" s="11"/>
      <c r="CS29" s="11"/>
      <c r="CT29" s="8" t="s">
        <v>149</v>
      </c>
      <c r="CU29" s="8"/>
      <c r="CV29" s="8"/>
      <c r="CW29" s="8"/>
      <c r="CX29" s="7">
        <v>100</v>
      </c>
      <c r="CY29" s="7">
        <v>100</v>
      </c>
    </row>
    <row r="30" spans="1:103" s="3" customFormat="1" ht="14.5" customHeight="1" x14ac:dyDescent="0.35">
      <c r="A30" s="4" t="s">
        <v>148</v>
      </c>
      <c r="B30" s="4"/>
      <c r="C30" s="4"/>
      <c r="D30" s="5" t="s">
        <v>151</v>
      </c>
      <c r="E30" s="5"/>
      <c r="F30" s="5"/>
      <c r="G30" s="5"/>
      <c r="H30" s="6" t="str">
        <f>IF(AND(OR(W30&gt;'Selection Criteria 1'!$E$7,Y30&gt;'Selection Criteria 1'!$E$7),OR(AE30&gt;'Selection Criteria 1'!$E$8,AG30&gt;'Selection Criteria 1'!$E$8,AI30&gt;'Selection Criteria 1'!$E$8)),"Distress","")</f>
        <v>Distress</v>
      </c>
      <c r="I30" s="6"/>
      <c r="J30" s="6" t="str">
        <f>IF(OR(BC30&gt;'Selection Criteria 2'!$E$4,Selection!BE30&gt;'Selection Criteria 2'!$E$4,Selection!BG30&gt;'Selection Criteria 2'!$E$4),"Over-Leveraged","")</f>
        <v/>
      </c>
      <c r="K30" s="6"/>
      <c r="L30" s="6" t="str">
        <f t="shared" si="0"/>
        <v>Majority</v>
      </c>
      <c r="M30" s="6"/>
      <c r="N30" s="6" t="str">
        <f t="shared" si="1"/>
        <v/>
      </c>
      <c r="O30" s="7">
        <v>1804760161</v>
      </c>
      <c r="P30" s="7"/>
      <c r="Q30" s="7" t="s">
        <v>152</v>
      </c>
      <c r="R30" s="7"/>
      <c r="S30" s="8" t="s">
        <v>90</v>
      </c>
      <c r="T30" s="8"/>
      <c r="U30" s="9">
        <v>44926</v>
      </c>
      <c r="V30" s="10">
        <v>94</v>
      </c>
      <c r="W30" s="11">
        <v>46447.658000000003</v>
      </c>
      <c r="X30" s="11"/>
      <c r="Y30" s="11">
        <v>41615.120000000003</v>
      </c>
      <c r="Z30" s="11"/>
      <c r="AA30" s="11">
        <v>29464.351999999999</v>
      </c>
      <c r="AB30" s="11"/>
      <c r="AC30" s="11">
        <v>30617.395</v>
      </c>
      <c r="AD30" s="11"/>
      <c r="AE30" s="11">
        <v>11.67875818639361</v>
      </c>
      <c r="AF30" s="11"/>
      <c r="AG30" s="11">
        <v>5.675675326735993</v>
      </c>
      <c r="AH30" s="11"/>
      <c r="AI30" s="11">
        <v>13.814240111814708</v>
      </c>
      <c r="AJ30" s="11"/>
      <c r="AK30" s="11">
        <v>14.043042897151839</v>
      </c>
      <c r="AL30" s="11"/>
      <c r="AM30" s="11">
        <v>2879.0149999999999</v>
      </c>
      <c r="AN30" s="11"/>
      <c r="AO30" s="11">
        <v>5344.3760000000002</v>
      </c>
      <c r="AP30" s="11"/>
      <c r="AQ30" s="11">
        <v>1635.5630000000001</v>
      </c>
      <c r="AR30" s="11"/>
      <c r="AS30" s="11">
        <v>1811.3789999999999</v>
      </c>
      <c r="AT30" s="11"/>
      <c r="AU30" s="11">
        <v>33623.32</v>
      </c>
      <c r="AV30" s="11"/>
      <c r="AW30" s="11">
        <v>30332.942999999999</v>
      </c>
      <c r="AX30" s="11"/>
      <c r="AY30" s="11">
        <v>22594.06</v>
      </c>
      <c r="AZ30" s="11"/>
      <c r="BA30" s="11">
        <v>25437.273000000001</v>
      </c>
      <c r="BB30" s="11"/>
      <c r="BC30" s="11">
        <v>1</v>
      </c>
      <c r="BD30" s="11"/>
      <c r="BE30" s="11">
        <v>0.87000000000000011</v>
      </c>
      <c r="BF30" s="11"/>
      <c r="BG30" s="11">
        <v>0.75000000000000011</v>
      </c>
      <c r="BH30" s="11"/>
      <c r="BI30" s="11">
        <v>0.77</v>
      </c>
      <c r="BJ30" s="11"/>
      <c r="BK30" s="11">
        <v>-1.0948915224960591</v>
      </c>
      <c r="BL30" s="11"/>
      <c r="BM30" s="11"/>
      <c r="BN30" s="11">
        <v>2.3390301044485695</v>
      </c>
      <c r="BO30" s="11"/>
      <c r="BP30" s="11"/>
      <c r="BQ30" s="11">
        <v>3.3759887183688906</v>
      </c>
      <c r="BR30" s="11"/>
      <c r="BS30" s="11"/>
      <c r="BT30" s="11">
        <v>-3.9796454810189088</v>
      </c>
      <c r="BU30" s="11"/>
      <c r="BV30" s="11"/>
      <c r="BW30" s="11">
        <v>38530.125999999997</v>
      </c>
      <c r="BX30" s="11"/>
      <c r="BY30" s="11"/>
      <c r="BZ30" s="11">
        <v>39419.040000000001</v>
      </c>
      <c r="CA30" s="11"/>
      <c r="CB30" s="11"/>
      <c r="CC30" s="11">
        <v>36724.938000000002</v>
      </c>
      <c r="CD30" s="11"/>
      <c r="CE30" s="11"/>
      <c r="CF30" s="11">
        <v>35500.593000000001</v>
      </c>
      <c r="CG30" s="11"/>
      <c r="CH30" s="11"/>
      <c r="CI30" s="11">
        <v>-1188.913</v>
      </c>
      <c r="CJ30" s="11"/>
      <c r="CK30" s="11">
        <v>994.10199999999998</v>
      </c>
      <c r="CL30" s="11"/>
      <c r="CM30" s="11">
        <v>1224.3420000000001</v>
      </c>
      <c r="CN30" s="11"/>
      <c r="CO30" s="11">
        <v>-2932.9780000000001</v>
      </c>
      <c r="CP30" s="11"/>
      <c r="CQ30" s="11">
        <v>75</v>
      </c>
      <c r="CR30" s="11"/>
      <c r="CS30" s="11"/>
      <c r="CT30" s="8" t="s">
        <v>153</v>
      </c>
      <c r="CU30" s="8"/>
      <c r="CV30" s="8"/>
      <c r="CW30" s="8"/>
      <c r="CX30" s="7" t="s">
        <v>49</v>
      </c>
      <c r="CY30" s="7"/>
    </row>
    <row r="31" spans="1:103" s="3" customFormat="1" ht="14.5" customHeight="1" x14ac:dyDescent="0.35">
      <c r="A31" s="4" t="s">
        <v>154</v>
      </c>
      <c r="B31" s="4"/>
      <c r="C31" s="4"/>
      <c r="D31" s="5" t="s">
        <v>155</v>
      </c>
      <c r="E31" s="5"/>
      <c r="F31" s="5"/>
      <c r="G31" s="5"/>
      <c r="H31" s="6" t="str">
        <f>IF(AND(OR(W31&gt;'Selection Criteria 1'!$E$7,Y31&gt;'Selection Criteria 1'!$E$7),OR(AE31&gt;'Selection Criteria 1'!$E$8,AG31&gt;'Selection Criteria 1'!$E$8,AI31&gt;'Selection Criteria 1'!$E$8)),"Distress","")</f>
        <v>Distress</v>
      </c>
      <c r="I31" s="6"/>
      <c r="J31" s="6" t="str">
        <f>IF(OR(BC31&gt;'Selection Criteria 2'!$E$4,Selection!BE31&gt;'Selection Criteria 2'!$E$4,Selection!BG31&gt;'Selection Criteria 2'!$E$4),"Over-Leveraged","")</f>
        <v>Over-Leveraged</v>
      </c>
      <c r="K31" s="6"/>
      <c r="L31" s="6" t="str">
        <f t="shared" si="0"/>
        <v>Majority</v>
      </c>
      <c r="M31" s="6"/>
      <c r="N31" s="6" t="str">
        <f t="shared" si="1"/>
        <v>Selected</v>
      </c>
      <c r="O31" s="7">
        <v>142010404</v>
      </c>
      <c r="P31" s="7"/>
      <c r="Q31" s="7" t="s">
        <v>156</v>
      </c>
      <c r="R31" s="7"/>
      <c r="S31" s="8" t="s">
        <v>57</v>
      </c>
      <c r="T31" s="8"/>
      <c r="U31" s="9">
        <v>44926</v>
      </c>
      <c r="V31" s="10">
        <v>25</v>
      </c>
      <c r="W31" s="11">
        <v>75740</v>
      </c>
      <c r="X31" s="11"/>
      <c r="Y31" s="11">
        <v>70459</v>
      </c>
      <c r="Z31" s="11"/>
      <c r="AA31" s="11">
        <v>66798.486000000004</v>
      </c>
      <c r="AB31" s="11"/>
      <c r="AC31" s="11">
        <v>60586.586000000003</v>
      </c>
      <c r="AD31" s="11"/>
      <c r="AE31" s="11">
        <v>61.137021276595704</v>
      </c>
      <c r="AF31" s="11"/>
      <c r="AG31" s="11">
        <v>6.2611198811403099</v>
      </c>
      <c r="AH31" s="11"/>
      <c r="AI31" s="11">
        <v>6.4676870924856402</v>
      </c>
      <c r="AJ31" s="11"/>
      <c r="AK31" s="11">
        <v>30.560568346610999</v>
      </c>
      <c r="AL31" s="11"/>
      <c r="AM31" s="11">
        <v>1175</v>
      </c>
      <c r="AN31" s="11"/>
      <c r="AO31" s="11">
        <v>10769</v>
      </c>
      <c r="AP31" s="11"/>
      <c r="AQ31" s="11">
        <v>9825.1139999999996</v>
      </c>
      <c r="AR31" s="11"/>
      <c r="AS31" s="11">
        <v>2023.202</v>
      </c>
      <c r="AT31" s="11"/>
      <c r="AU31" s="11">
        <v>71836</v>
      </c>
      <c r="AV31" s="11"/>
      <c r="AW31" s="11">
        <v>67426</v>
      </c>
      <c r="AX31" s="11"/>
      <c r="AY31" s="11">
        <v>63545.762999999999</v>
      </c>
      <c r="AZ31" s="11"/>
      <c r="BA31" s="11">
        <v>61830.203000000001</v>
      </c>
      <c r="BB31" s="11"/>
      <c r="BC31" s="11">
        <v>1.58</v>
      </c>
      <c r="BD31" s="11"/>
      <c r="BE31" s="11">
        <v>1.53</v>
      </c>
      <c r="BF31" s="11"/>
      <c r="BG31" s="11">
        <v>1.67</v>
      </c>
      <c r="BH31" s="11"/>
      <c r="BI31" s="11">
        <v>1.29</v>
      </c>
      <c r="BJ31" s="11"/>
      <c r="BK31" s="11">
        <v>-2.9124726477024101</v>
      </c>
      <c r="BL31" s="11"/>
      <c r="BM31" s="11"/>
      <c r="BN31" s="11">
        <v>1.2311571125265399</v>
      </c>
      <c r="BO31" s="11"/>
      <c r="BP31" s="11"/>
      <c r="BQ31" s="11">
        <v>-0.96636621953898405</v>
      </c>
      <c r="BR31" s="11"/>
      <c r="BS31" s="11"/>
      <c r="BT31" s="11">
        <v>-1.9706462763275101</v>
      </c>
      <c r="BU31" s="11"/>
      <c r="BV31" s="11"/>
      <c r="BW31" s="11">
        <v>47589</v>
      </c>
      <c r="BX31" s="11"/>
      <c r="BY31" s="11"/>
      <c r="BZ31" s="11">
        <v>46076</v>
      </c>
      <c r="CA31" s="11"/>
      <c r="CB31" s="11"/>
      <c r="CC31" s="11">
        <v>39430.474999999999</v>
      </c>
      <c r="CD31" s="11"/>
      <c r="CE31" s="11"/>
      <c r="CF31" s="11">
        <v>48944.981</v>
      </c>
      <c r="CG31" s="11"/>
      <c r="CH31" s="11"/>
      <c r="CI31" s="11">
        <v>-7424</v>
      </c>
      <c r="CJ31" s="11"/>
      <c r="CK31" s="11">
        <v>400</v>
      </c>
      <c r="CL31" s="11"/>
      <c r="CM31" s="11">
        <v>-9585.2579999999998</v>
      </c>
      <c r="CN31" s="11"/>
      <c r="CO31" s="11">
        <v>-7716.8990000000003</v>
      </c>
      <c r="CP31" s="11"/>
      <c r="CQ31" s="11">
        <v>98.29</v>
      </c>
      <c r="CR31" s="11"/>
      <c r="CS31" s="11"/>
      <c r="CT31" s="8" t="s">
        <v>157</v>
      </c>
      <c r="CU31" s="8"/>
      <c r="CV31" s="8"/>
      <c r="CW31" s="8"/>
      <c r="CX31" s="7" t="s">
        <v>49</v>
      </c>
      <c r="CY31" s="7" t="s">
        <v>184</v>
      </c>
    </row>
    <row r="32" spans="1:103" s="3" customFormat="1" ht="14.5" customHeight="1" x14ac:dyDescent="0.35">
      <c r="A32" s="4" t="s">
        <v>158</v>
      </c>
      <c r="B32" s="4"/>
      <c r="C32" s="4"/>
      <c r="D32" s="5" t="s">
        <v>159</v>
      </c>
      <c r="E32" s="5"/>
      <c r="F32" s="5"/>
      <c r="G32" s="5"/>
      <c r="H32" s="6" t="str">
        <f>IF(AND(OR(W32&gt;'Selection Criteria 1'!$E$7,Y32&gt;'Selection Criteria 1'!$E$7),OR(AE32&gt;'Selection Criteria 1'!$E$8,AG32&gt;'Selection Criteria 1'!$E$8,AI32&gt;'Selection Criteria 1'!$E$8)),"Distress","")</f>
        <v>Distress</v>
      </c>
      <c r="I32" s="6"/>
      <c r="J32" s="6" t="str">
        <f>IF(OR(BC32&gt;'Selection Criteria 2'!$E$4,Selection!BE32&gt;'Selection Criteria 2'!$E$4,Selection!BG32&gt;'Selection Criteria 2'!$E$4),"Over-Leveraged","")</f>
        <v/>
      </c>
      <c r="K32" s="6"/>
      <c r="L32" s="6" t="str">
        <f t="shared" si="0"/>
        <v/>
      </c>
      <c r="M32" s="6"/>
      <c r="N32" s="6" t="str">
        <f t="shared" si="1"/>
        <v/>
      </c>
      <c r="O32" s="7">
        <v>9743130156</v>
      </c>
      <c r="P32" s="7"/>
      <c r="Q32" s="7" t="s">
        <v>160</v>
      </c>
      <c r="R32" s="7"/>
      <c r="S32" s="8" t="s">
        <v>61</v>
      </c>
      <c r="T32" s="8"/>
      <c r="U32" s="9">
        <v>44834</v>
      </c>
      <c r="V32" s="10">
        <v>637</v>
      </c>
      <c r="W32" s="11">
        <v>97885</v>
      </c>
      <c r="X32" s="11"/>
      <c r="Y32" s="11">
        <v>86162</v>
      </c>
      <c r="Z32" s="11"/>
      <c r="AA32" s="11">
        <v>79006</v>
      </c>
      <c r="AB32" s="11"/>
      <c r="AC32" s="11">
        <v>69836</v>
      </c>
      <c r="AD32" s="11"/>
      <c r="AE32" s="11">
        <v>7.3182902219776187</v>
      </c>
      <c r="AF32" s="11"/>
      <c r="AG32" s="11">
        <v>1.7011072331207124</v>
      </c>
      <c r="AH32" s="11"/>
      <c r="AI32" s="11">
        <v>1.8425919809762865</v>
      </c>
      <c r="AJ32" s="11"/>
      <c r="AK32" s="11">
        <v>2.5908430232558142</v>
      </c>
      <c r="AL32" s="11"/>
      <c r="AM32" s="11">
        <v>5451</v>
      </c>
      <c r="AN32" s="11"/>
      <c r="AO32" s="11">
        <v>16618</v>
      </c>
      <c r="AP32" s="11"/>
      <c r="AQ32" s="11">
        <v>15139</v>
      </c>
      <c r="AR32" s="11"/>
      <c r="AS32" s="11">
        <v>11008</v>
      </c>
      <c r="AT32" s="11"/>
      <c r="AU32" s="11">
        <v>39892</v>
      </c>
      <c r="AV32" s="11"/>
      <c r="AW32" s="11">
        <v>28269</v>
      </c>
      <c r="AX32" s="11"/>
      <c r="AY32" s="11">
        <v>27895</v>
      </c>
      <c r="AZ32" s="11"/>
      <c r="BA32" s="11">
        <v>28520</v>
      </c>
      <c r="BB32" s="11"/>
      <c r="BC32" s="11">
        <v>1.04</v>
      </c>
      <c r="BD32" s="11"/>
      <c r="BE32" s="11">
        <v>0.85000000000000009</v>
      </c>
      <c r="BF32" s="11"/>
      <c r="BG32" s="11">
        <v>0.68</v>
      </c>
      <c r="BH32" s="11"/>
      <c r="BI32" s="11">
        <v>1.32</v>
      </c>
      <c r="BJ32" s="11"/>
      <c r="BK32" s="11">
        <v>-0.41941282204913122</v>
      </c>
      <c r="BL32" s="11"/>
      <c r="BM32" s="11"/>
      <c r="BN32" s="11">
        <v>8.9875389408099693</v>
      </c>
      <c r="BO32" s="11"/>
      <c r="BP32" s="11"/>
      <c r="BQ32" s="11">
        <v>9.2608286252354048</v>
      </c>
      <c r="BR32" s="11"/>
      <c r="BS32" s="11"/>
      <c r="BT32" s="11">
        <v>9.0169811320754718</v>
      </c>
      <c r="BU32" s="11"/>
      <c r="BV32" s="11"/>
      <c r="BW32" s="11">
        <v>51705</v>
      </c>
      <c r="BX32" s="11"/>
      <c r="BY32" s="11"/>
      <c r="BZ32" s="11">
        <v>57708</v>
      </c>
      <c r="CA32" s="11"/>
      <c r="CB32" s="11"/>
      <c r="CC32" s="11">
        <v>53757</v>
      </c>
      <c r="CD32" s="11"/>
      <c r="CE32" s="11"/>
      <c r="CF32" s="11">
        <v>26883</v>
      </c>
      <c r="CG32" s="11"/>
      <c r="CH32" s="11"/>
      <c r="CI32" s="11">
        <v>-6023</v>
      </c>
      <c r="CJ32" s="11"/>
      <c r="CK32" s="11">
        <v>7470</v>
      </c>
      <c r="CL32" s="11"/>
      <c r="CM32" s="11">
        <v>5864</v>
      </c>
      <c r="CN32" s="11"/>
      <c r="CO32" s="11">
        <v>5683</v>
      </c>
      <c r="CP32" s="11"/>
      <c r="CQ32" s="11">
        <v>23.43</v>
      </c>
      <c r="CR32" s="11"/>
      <c r="CS32" s="11"/>
      <c r="CT32" s="8" t="s">
        <v>161</v>
      </c>
      <c r="CU32" s="8"/>
      <c r="CV32" s="8"/>
      <c r="CW32" s="8"/>
      <c r="CX32" s="7" t="s">
        <v>49</v>
      </c>
      <c r="CY32" s="7"/>
    </row>
    <row r="33" spans="1:103" s="3" customFormat="1" ht="14.5" customHeight="1" x14ac:dyDescent="0.35">
      <c r="A33" s="4" t="s">
        <v>162</v>
      </c>
      <c r="B33" s="4"/>
      <c r="C33" s="4"/>
      <c r="D33" s="5" t="s">
        <v>163</v>
      </c>
      <c r="E33" s="5"/>
      <c r="F33" s="5"/>
      <c r="G33" s="5"/>
      <c r="H33" s="6" t="str">
        <f>IF(AND(OR(W33&gt;'Selection Criteria 1'!$E$7,Y33&gt;'Selection Criteria 1'!$E$7),OR(AE33&gt;'Selection Criteria 1'!$E$8,AG33&gt;'Selection Criteria 1'!$E$8,AI33&gt;'Selection Criteria 1'!$E$8)),"Distress","")</f>
        <v>Distress</v>
      </c>
      <c r="I33" s="6"/>
      <c r="J33" s="6" t="str">
        <f>IF(OR(BC33&gt;'Selection Criteria 2'!$E$4,Selection!BE33&gt;'Selection Criteria 2'!$E$4,Selection!BG33&gt;'Selection Criteria 2'!$E$4),"Over-Leveraged","")</f>
        <v>Over-Leveraged</v>
      </c>
      <c r="K33" s="6"/>
      <c r="L33" s="6" t="str">
        <f t="shared" si="0"/>
        <v/>
      </c>
      <c r="M33" s="6"/>
      <c r="N33" s="6" t="str">
        <f t="shared" si="1"/>
        <v/>
      </c>
      <c r="O33" s="7">
        <v>9654240960</v>
      </c>
      <c r="P33" s="7"/>
      <c r="Q33" s="7" t="s">
        <v>164</v>
      </c>
      <c r="R33" s="7"/>
      <c r="S33" s="8" t="s">
        <v>53</v>
      </c>
      <c r="T33" s="8"/>
      <c r="U33" s="9">
        <v>44561</v>
      </c>
      <c r="V33" s="10">
        <v>485</v>
      </c>
      <c r="W33" s="11"/>
      <c r="X33" s="11"/>
      <c r="Y33" s="11">
        <v>91042.475000000006</v>
      </c>
      <c r="Z33" s="11"/>
      <c r="AA33" s="11">
        <v>103391.74400000001</v>
      </c>
      <c r="AB33" s="11"/>
      <c r="AC33" s="11">
        <v>129594.765</v>
      </c>
      <c r="AD33" s="11"/>
      <c r="AE33" s="11">
        <v>0</v>
      </c>
      <c r="AF33" s="11"/>
      <c r="AG33" s="11">
        <v>96.04863272758891</v>
      </c>
      <c r="AH33" s="11"/>
      <c r="AI33" s="11">
        <v>64.472441682215759</v>
      </c>
      <c r="AJ33" s="11"/>
      <c r="AK33" s="11">
        <v>-63.858251994418985</v>
      </c>
      <c r="AL33" s="11"/>
      <c r="AM33" s="11"/>
      <c r="AN33" s="11"/>
      <c r="AO33" s="11">
        <v>460.04</v>
      </c>
      <c r="AP33" s="11"/>
      <c r="AQ33" s="11">
        <v>576.66800000000001</v>
      </c>
      <c r="AR33" s="11"/>
      <c r="AS33" s="11">
        <v>-655.07799999999997</v>
      </c>
      <c r="AT33" s="11"/>
      <c r="AU33" s="11"/>
      <c r="AV33" s="11"/>
      <c r="AW33" s="11">
        <v>44186.213000000003</v>
      </c>
      <c r="AX33" s="11"/>
      <c r="AY33" s="11">
        <v>37179.194000000003</v>
      </c>
      <c r="AZ33" s="11"/>
      <c r="BA33" s="11">
        <v>41832.135999999999</v>
      </c>
      <c r="BB33" s="11"/>
      <c r="BC33" s="11"/>
      <c r="BD33" s="11"/>
      <c r="BE33" s="11">
        <v>2.29</v>
      </c>
      <c r="BF33" s="11"/>
      <c r="BG33" s="11">
        <v>1.95</v>
      </c>
      <c r="BH33" s="11"/>
      <c r="BI33" s="11">
        <v>0.82000000000000006</v>
      </c>
      <c r="BJ33" s="11"/>
      <c r="BK33" s="11"/>
      <c r="BL33" s="11"/>
      <c r="BM33" s="11"/>
      <c r="BN33" s="11">
        <v>-1.2313753158569025</v>
      </c>
      <c r="BO33" s="11"/>
      <c r="BP33" s="11"/>
      <c r="BQ33" s="11">
        <v>-17.318790859544681</v>
      </c>
      <c r="BR33" s="11"/>
      <c r="BS33" s="11"/>
      <c r="BT33" s="11">
        <v>-9.1331241373678527</v>
      </c>
      <c r="BU33" s="11"/>
      <c r="BV33" s="11"/>
      <c r="BW33" s="11"/>
      <c r="BX33" s="11"/>
      <c r="BY33" s="11"/>
      <c r="BZ33" s="11">
        <v>26902.065999999999</v>
      </c>
      <c r="CA33" s="11"/>
      <c r="CB33" s="11"/>
      <c r="CC33" s="11">
        <v>31112.244999999999</v>
      </c>
      <c r="CD33" s="11"/>
      <c r="CE33" s="11"/>
      <c r="CF33" s="11">
        <v>66568.365000000005</v>
      </c>
      <c r="CG33" s="11"/>
      <c r="CH33" s="11"/>
      <c r="CI33" s="11"/>
      <c r="CJ33" s="11"/>
      <c r="CK33" s="11">
        <v>-4873.576</v>
      </c>
      <c r="CL33" s="11"/>
      <c r="CM33" s="11">
        <v>-35958.654999999999</v>
      </c>
      <c r="CN33" s="11"/>
      <c r="CO33" s="11">
        <v>-21350.080000000002</v>
      </c>
      <c r="CP33" s="11"/>
      <c r="CQ33" s="11">
        <v>29.92</v>
      </c>
      <c r="CR33" s="11"/>
      <c r="CS33" s="11"/>
      <c r="CT33" s="8" t="s">
        <v>163</v>
      </c>
      <c r="CU33" s="8"/>
      <c r="CV33" s="8"/>
      <c r="CW33" s="8"/>
      <c r="CX33" s="7">
        <v>100</v>
      </c>
      <c r="CY33" s="7">
        <v>100</v>
      </c>
    </row>
    <row r="34" spans="1:103" s="3" customFormat="1" ht="14.5" customHeight="1" x14ac:dyDescent="0.35">
      <c r="A34" s="4" t="s">
        <v>162</v>
      </c>
      <c r="B34" s="4"/>
      <c r="C34" s="4"/>
      <c r="D34" s="5" t="s">
        <v>165</v>
      </c>
      <c r="E34" s="5"/>
      <c r="F34" s="5"/>
      <c r="G34" s="5"/>
      <c r="H34" s="6" t="str">
        <f>IF(AND(OR(W34&gt;'Selection Criteria 1'!$E$7,Y34&gt;'Selection Criteria 1'!$E$7),OR(AE34&gt;'Selection Criteria 1'!$E$8,AG34&gt;'Selection Criteria 1'!$E$8,AI34&gt;'Selection Criteria 1'!$E$8)),"Distress","")</f>
        <v>Distress</v>
      </c>
      <c r="I34" s="6"/>
      <c r="J34" s="6" t="str">
        <f>IF(OR(BC34&gt;'Selection Criteria 2'!$E$4,Selection!BE34&gt;'Selection Criteria 2'!$E$4,Selection!BG34&gt;'Selection Criteria 2'!$E$4),"Over-Leveraged","")</f>
        <v>Over-Leveraged</v>
      </c>
      <c r="K34" s="6"/>
      <c r="L34" s="6" t="str">
        <f t="shared" si="0"/>
        <v>Majority</v>
      </c>
      <c r="M34" s="6"/>
      <c r="N34" s="6" t="str">
        <f t="shared" si="1"/>
        <v>Selected</v>
      </c>
      <c r="O34" s="7">
        <v>4457310276</v>
      </c>
      <c r="P34" s="7"/>
      <c r="Q34" s="7" t="s">
        <v>166</v>
      </c>
      <c r="R34" s="7"/>
      <c r="S34" s="8" t="s">
        <v>167</v>
      </c>
      <c r="T34" s="8"/>
      <c r="U34" s="9">
        <v>44926</v>
      </c>
      <c r="V34" s="10">
        <v>38</v>
      </c>
      <c r="W34" s="11">
        <v>36622.321000000004</v>
      </c>
      <c r="X34" s="11"/>
      <c r="Y34" s="11">
        <v>33520.927000000003</v>
      </c>
      <c r="Z34" s="11"/>
      <c r="AA34" s="11">
        <v>15952.79</v>
      </c>
      <c r="AB34" s="11"/>
      <c r="AC34" s="11">
        <v>20028.633999999998</v>
      </c>
      <c r="AD34" s="11"/>
      <c r="AE34" s="11">
        <v>2.7023597223011553</v>
      </c>
      <c r="AF34" s="11"/>
      <c r="AG34" s="11">
        <v>3.0082145537609546</v>
      </c>
      <c r="AH34" s="11"/>
      <c r="AI34" s="11">
        <v>6.5331569878961826</v>
      </c>
      <c r="AJ34" s="11"/>
      <c r="AK34" s="11">
        <v>3.1196638387541604</v>
      </c>
      <c r="AL34" s="11"/>
      <c r="AM34" s="11">
        <v>6686.38</v>
      </c>
      <c r="AN34" s="11"/>
      <c r="AO34" s="11">
        <v>6733.902</v>
      </c>
      <c r="AP34" s="11"/>
      <c r="AQ34" s="11">
        <v>3361.5839999999998</v>
      </c>
      <c r="AR34" s="11"/>
      <c r="AS34" s="11">
        <v>6511.3990000000003</v>
      </c>
      <c r="AT34" s="11"/>
      <c r="AU34" s="11">
        <v>18069.004000000001</v>
      </c>
      <c r="AV34" s="11"/>
      <c r="AW34" s="11">
        <v>20257.022000000001</v>
      </c>
      <c r="AX34" s="11"/>
      <c r="AY34" s="11">
        <v>21961.756000000001</v>
      </c>
      <c r="AZ34" s="11"/>
      <c r="BA34" s="11">
        <v>20313.376</v>
      </c>
      <c r="BB34" s="11"/>
      <c r="BC34" s="11">
        <v>1.0900000000000001</v>
      </c>
      <c r="BD34" s="11"/>
      <c r="BE34" s="11">
        <v>1.25</v>
      </c>
      <c r="BF34" s="11"/>
      <c r="BG34" s="11">
        <v>1.3</v>
      </c>
      <c r="BH34" s="11"/>
      <c r="BI34" s="11">
        <v>0.97</v>
      </c>
      <c r="BJ34" s="11"/>
      <c r="BK34" s="11">
        <v>-1.2009485458612976</v>
      </c>
      <c r="BL34" s="11"/>
      <c r="BM34" s="11"/>
      <c r="BN34" s="11">
        <v>1.9689072626451096</v>
      </c>
      <c r="BO34" s="11"/>
      <c r="BP34" s="11"/>
      <c r="BQ34" s="11">
        <v>-2.4764199269328357</v>
      </c>
      <c r="BR34" s="11"/>
      <c r="BS34" s="11"/>
      <c r="BT34" s="11">
        <v>1.4267506717100777</v>
      </c>
      <c r="BU34" s="11"/>
      <c r="BV34" s="11"/>
      <c r="BW34" s="11">
        <v>19635.469000000001</v>
      </c>
      <c r="BX34" s="11"/>
      <c r="BY34" s="11"/>
      <c r="BZ34" s="11">
        <v>20417.528999999999</v>
      </c>
      <c r="CA34" s="11"/>
      <c r="CB34" s="11"/>
      <c r="CC34" s="11">
        <v>20838.563999999998</v>
      </c>
      <c r="CD34" s="11"/>
      <c r="CE34" s="11"/>
      <c r="CF34" s="11">
        <v>24402.155999999999</v>
      </c>
      <c r="CG34" s="11"/>
      <c r="CH34" s="11"/>
      <c r="CI34" s="11">
        <v>-2882.7640000000001</v>
      </c>
      <c r="CJ34" s="11"/>
      <c r="CK34" s="11">
        <v>-457.22699999999998</v>
      </c>
      <c r="CL34" s="11"/>
      <c r="CM34" s="11">
        <v>-3512.8629999999998</v>
      </c>
      <c r="CN34" s="11"/>
      <c r="CO34" s="11">
        <v>-1130.5409999999999</v>
      </c>
      <c r="CP34" s="11"/>
      <c r="CQ34" s="11">
        <v>58.67</v>
      </c>
      <c r="CR34" s="11"/>
      <c r="CS34" s="11"/>
      <c r="CT34" s="8" t="s">
        <v>168</v>
      </c>
      <c r="CU34" s="8"/>
      <c r="CV34" s="8"/>
      <c r="CW34" s="8"/>
      <c r="CX34" s="7">
        <v>58.67</v>
      </c>
      <c r="CY3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70CB1-BBA8-4A0D-A7FF-E1C4ACFE36BD}">
  <dimension ref="A1:E8"/>
  <sheetViews>
    <sheetView workbookViewId="0">
      <selection activeCell="H7" sqref="H7"/>
    </sheetView>
  </sheetViews>
  <sheetFormatPr defaultRowHeight="14.5" x14ac:dyDescent="0.35"/>
  <sheetData>
    <row r="1" spans="1:5" s="14" customFormat="1" ht="13" x14ac:dyDescent="0.3">
      <c r="A1" s="14" t="s">
        <v>183</v>
      </c>
    </row>
    <row r="2" spans="1:5" s="14" customFormat="1" ht="13" x14ac:dyDescent="0.3">
      <c r="A2" s="14" t="str">
        <f>"Since Leveraged Buyouts entail a large preference of debt over equity, it is required a debt percentage of at least " &amp;E5</f>
        <v>Since Leveraged Buyouts entail a large preference of debt over equity, it is required a debt percentage of at least 0,545454545454545</v>
      </c>
    </row>
    <row r="3" spans="1:5" s="14" customFormat="1" ht="13" x14ac:dyDescent="0.3"/>
    <row r="4" spans="1:5" s="14" customFormat="1" ht="13" x14ac:dyDescent="0.3">
      <c r="A4" s="14" t="str">
        <f>"D/E Ratio Minimum= "&amp;E4</f>
        <v>D/E Ratio Minimum= 1,2</v>
      </c>
      <c r="E4" s="14">
        <v>1.2</v>
      </c>
    </row>
    <row r="5" spans="1:5" s="14" customFormat="1" ht="13" x14ac:dyDescent="0.3">
      <c r="A5" s="14" t="s">
        <v>174</v>
      </c>
      <c r="E5" s="15">
        <f>E4/(1+E4)</f>
        <v>0.54545454545454541</v>
      </c>
    </row>
    <row r="6" spans="1:5" s="14" customFormat="1" ht="13" x14ac:dyDescent="0.3"/>
    <row r="7" spans="1:5" s="14" customFormat="1" ht="13" x14ac:dyDescent="0.3"/>
    <row r="8" spans="1:5" s="14" customFormat="1" ht="13" x14ac:dyDescent="0.3">
      <c r="A8" s="14" t="s">
        <v>175</v>
      </c>
      <c r="E8" s="14">
        <f>COUNTIF(Selection!J2:J34,"=Over-Leveraged")</f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8092-35C5-4D2A-8A38-8C63601BD4FE}">
  <dimension ref="A1:G5"/>
  <sheetViews>
    <sheetView tabSelected="1" workbookViewId="0">
      <selection activeCell="F8" sqref="F8"/>
    </sheetView>
  </sheetViews>
  <sheetFormatPr defaultRowHeight="14.5" x14ac:dyDescent="0.35"/>
  <sheetData>
    <row r="1" spans="1:7" s="14" customFormat="1" ht="13" x14ac:dyDescent="0.3">
      <c r="A1" s="14" t="s">
        <v>180</v>
      </c>
    </row>
    <row r="2" spans="1:7" s="14" customFormat="1" ht="13" x14ac:dyDescent="0.3"/>
    <row r="3" spans="1:7" s="14" customFormat="1" ht="13" x14ac:dyDescent="0.3">
      <c r="A3" s="14" t="str">
        <f>"Companies with majority ownership are " &amp;G3</f>
        <v>Companies with majority ownership are 21</v>
      </c>
      <c r="G3" s="14">
        <f>COUNTIF(Selection!L2:L34,"=Majority")</f>
        <v>21</v>
      </c>
    </row>
    <row r="4" spans="1:7" s="14" customFormat="1" ht="13" x14ac:dyDescent="0.3"/>
    <row r="5" spans="1:7" s="14" customFormat="1" ht="13" x14ac:dyDescent="0.3">
      <c r="A5" s="14" t="str">
        <f>"Companies that satify all three criteria are " &amp;G5</f>
        <v>Companies that satify all three criteria are 12</v>
      </c>
      <c r="G5" s="14">
        <f>COUNTIF(Selection!N2:N34,"=Selected")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Selection Criteria 1</vt:lpstr>
      <vt:lpstr>Selection</vt:lpstr>
      <vt:lpstr>Selection Criteria 2</vt:lpstr>
      <vt:lpstr>Selection Criteria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AIT MOUSSA</dc:creator>
  <cp:lastModifiedBy>HAMZA AIT MOUSSA</cp:lastModifiedBy>
  <dcterms:created xsi:type="dcterms:W3CDTF">2015-06-05T18:17:20Z</dcterms:created>
  <dcterms:modified xsi:type="dcterms:W3CDTF">2024-03-16T12:52:07Z</dcterms:modified>
</cp:coreProperties>
</file>